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1"/>
  </bookViews>
  <sheets>
    <sheet name="価額" sheetId="1" r:id="rId1"/>
    <sheet name="組み換え" sheetId="2" r:id="rId2"/>
    <sheet name="相関関係" sheetId="3" r:id="rId3"/>
    <sheet name="リスク・リターン" sheetId="4" r:id="rId4"/>
  </sheets>
  <definedNames/>
  <calcPr fullCalcOnLoad="1"/>
</workbook>
</file>

<file path=xl/sharedStrings.xml><?xml version="1.0" encoding="utf-8"?>
<sst xmlns="http://schemas.openxmlformats.org/spreadsheetml/2006/main" count="83" uniqueCount="64">
  <si>
    <t>P54 Aberdeen Global India Opportunities  </t>
  </si>
  <si>
    <t>total</t>
  </si>
  <si>
    <t>J38 Invesco Emerging Markets Equity </t>
  </si>
  <si>
    <t>J37 Schroder Latin American </t>
  </si>
  <si>
    <t>P58 Templeton BRIC  </t>
  </si>
  <si>
    <t>J60 Templeton Emerging Markets </t>
  </si>
  <si>
    <t>J30 JF India</t>
  </si>
  <si>
    <t xml:space="preserve">P52 Templeton Latin America </t>
  </si>
  <si>
    <t>AVERAGE</t>
  </si>
  <si>
    <t>σ</t>
  </si>
  <si>
    <t>（68％リスク）</t>
  </si>
  <si>
    <t>（平均リターン）</t>
  </si>
  <si>
    <t>＝リターン/リスク</t>
  </si>
  <si>
    <t>リターン総計</t>
  </si>
  <si>
    <t>配分</t>
  </si>
  <si>
    <t>合計</t>
  </si>
  <si>
    <t>総運用額ドル建て</t>
  </si>
  <si>
    <t>運用額</t>
  </si>
  <si>
    <t>ファンド番号</t>
  </si>
  <si>
    <t>σ</t>
  </si>
  <si>
    <t>sharp ratio</t>
  </si>
  <si>
    <t>sharp ratio</t>
  </si>
  <si>
    <t>月間平均リターン</t>
  </si>
  <si>
    <t>一年後結果</t>
  </si>
  <si>
    <t>赤い数字は組み合わせが悪い</t>
  </si>
  <si>
    <t>緑はまあまあ組み合わせが良い</t>
  </si>
  <si>
    <t>青はかなり組み合わせが良い</t>
  </si>
  <si>
    <t>リスク</t>
  </si>
  <si>
    <t>リターン</t>
  </si>
  <si>
    <t>リスク</t>
  </si>
  <si>
    <t>リターン</t>
  </si>
  <si>
    <r>
      <t>A</t>
    </r>
    <r>
      <rPr>
        <sz val="11"/>
        <rFont val="ＭＳ Ｐゴシック"/>
        <family val="3"/>
      </rPr>
      <t>LL</t>
    </r>
  </si>
  <si>
    <t>ＲＯI</t>
  </si>
  <si>
    <t>P48 Baring Eastern Europe </t>
  </si>
  <si>
    <t>J03 Baring Asia Growth </t>
  </si>
  <si>
    <t>J02 Invesco Asian Equity  </t>
  </si>
  <si>
    <t>J34 JF Eastern</t>
  </si>
  <si>
    <t>J32 JF Pacific Securities </t>
  </si>
  <si>
    <t>P40 Value Partners High-Dividend Stocks</t>
  </si>
  <si>
    <t>J76PrincipalEuropeanEquity</t>
  </si>
  <si>
    <t>P47InvestecGSGlobalEnergy</t>
  </si>
  <si>
    <t>P17FPIL(CollinsStewart)GrowthManaged$</t>
  </si>
  <si>
    <t>J08 Allianz GIS RCM Little Dragons </t>
  </si>
  <si>
    <t>S198ManAHLDiversifiedFuturesLtd</t>
  </si>
  <si>
    <t>行 1</t>
  </si>
  <si>
    <t>行 2</t>
  </si>
  <si>
    <t>行 3</t>
  </si>
  <si>
    <t>行 4</t>
  </si>
  <si>
    <t>行 5</t>
  </si>
  <si>
    <t>行 6</t>
  </si>
  <si>
    <t>行 7</t>
  </si>
  <si>
    <t>行 8</t>
  </si>
  <si>
    <t>行 9</t>
  </si>
  <si>
    <t>行 10</t>
  </si>
  <si>
    <t>行 11</t>
  </si>
  <si>
    <t>行 12</t>
  </si>
  <si>
    <t>行 13</t>
  </si>
  <si>
    <t>行 14</t>
  </si>
  <si>
    <t>行 15</t>
  </si>
  <si>
    <t>行 16</t>
  </si>
  <si>
    <t>行 17</t>
  </si>
  <si>
    <t>行 18</t>
  </si>
  <si>
    <t>行 19</t>
  </si>
  <si>
    <t>M55 Baring Hong Kong &amp; China 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</si>
</sst>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00000000000%"/>
    <numFmt numFmtId="180" formatCode="0.0000000000000%"/>
    <numFmt numFmtId="181" formatCode="0.0_ "/>
    <numFmt numFmtId="182" formatCode="0.00000000000000%"/>
    <numFmt numFmtId="183" formatCode="0.###############%"/>
    <numFmt numFmtId="184" formatCode="0.0%"/>
    <numFmt numFmtId="185" formatCode="0.0000_ "/>
    <numFmt numFmtId="186" formatCode="0.00000_ "/>
    <numFmt numFmtId="187" formatCode="0.000%"/>
    <numFmt numFmtId="188" formatCode="0.00000000000000000%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"/>
    <numFmt numFmtId="195" formatCode="0.000"/>
    <numFmt numFmtId="196" formatCode="0.0000_);[Red]\(0.0000\)"/>
    <numFmt numFmtId="197" formatCode="0.0000000000000_);[Red]\(0.0000000000000\)"/>
    <numFmt numFmtId="198" formatCode="0.000000000000_);[Red]\(0.000000000000\)"/>
    <numFmt numFmtId="199" formatCode="0.00000000000_);[Red]\(0.00000000000\)"/>
    <numFmt numFmtId="200" formatCode="0.0000000000_);[Red]\(0.0000000000\)"/>
    <numFmt numFmtId="201" formatCode="0.000000000_);[Red]\(0.000000000\)"/>
    <numFmt numFmtId="202" formatCode="0.00000000_);[Red]\(0.00000000\)"/>
    <numFmt numFmtId="203" formatCode="0.0000000_);[Red]\(0.0000000\)"/>
    <numFmt numFmtId="204" formatCode="0.000000_);[Red]\(0.000000\)"/>
    <numFmt numFmtId="205" formatCode="0.00000_);[Red]\(0.00000\)"/>
    <numFmt numFmtId="206" formatCode="0.000_);[Red]\(0.000\)"/>
    <numFmt numFmtId="207" formatCode="0.0_);[Red]\(0.0\)"/>
    <numFmt numFmtId="208" formatCode="0.00_);[Red]\(0.00\)"/>
    <numFmt numFmtId="209" formatCode="0_ "/>
    <numFmt numFmtId="210" formatCode="0_ ;[Red]\-0\ "/>
    <numFmt numFmtId="211" formatCode="&quot;△&quot;\ #,##0;&quot;▲&quot;\ #,##0"/>
    <numFmt numFmtId="212" formatCode="#,##0_ "/>
    <numFmt numFmtId="213" formatCode="#,##0.0;[Red]\-#,##0.0"/>
    <numFmt numFmtId="214" formatCode="0.000_ "/>
    <numFmt numFmtId="215" formatCode="0.0_ ;[Red]\-0.0\ "/>
    <numFmt numFmtId="216" formatCode="0.00_ ;[Red]\-0.00\ "/>
    <numFmt numFmtId="217" formatCode="0.000_ ;[Red]\-0.000\ "/>
    <numFmt numFmtId="218" formatCode="0.0000_ ;[Red]\-0.0000\ "/>
    <numFmt numFmtId="219" formatCode="0.00000_ ;[Red]\-0.00000\ "/>
    <numFmt numFmtId="220" formatCode="0.00_ "/>
    <numFmt numFmtId="221" formatCode="0_);[Red]\(0\)"/>
    <numFmt numFmtId="222" formatCode="&quot;様&quot;"/>
    <numFmt numFmtId="223" formatCode="00&quot;様&quot;"/>
    <numFmt numFmtId="224" formatCode="0.0000%"/>
    <numFmt numFmtId="225" formatCode="&quot;\&quot;#,##0.000;&quot;\&quot;\-#,##0.000"/>
    <numFmt numFmtId="226" formatCode="0;[Red]0"/>
    <numFmt numFmtId="227" formatCode="0.00000%"/>
    <numFmt numFmtId="228" formatCode="mmm\-yyyy"/>
    <numFmt numFmtId="229" formatCode="yyyy/m/d;@"/>
    <numFmt numFmtId="230" formatCode="[$€-2]\ #,##0.00_);[Red]\([$€-2]\ #,##0.00\)"/>
    <numFmt numFmtId="231" formatCode="&quot;\&quot;#,##0.0;&quot;\&quot;\-#,##0.0"/>
    <numFmt numFmtId="232" formatCode="#,##0.0_ "/>
    <numFmt numFmtId="233" formatCode="&quot;\&quot;#,##0.0;[Red]&quot;\&quot;\-#,##0.0"/>
    <numFmt numFmtId="234" formatCode="#,##0_);[Red]\(#,##0\)"/>
    <numFmt numFmtId="235" formatCode="&quot;\&quot;#,##0_);[Red]\(&quot;\&quot;#,##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2"/>
      <color indexed="63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11"/>
      <color indexed="5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10" fontId="0" fillId="0" borderId="2" xfId="0" applyNumberFormat="1" applyBorder="1" applyAlignment="1">
      <alignment/>
    </xf>
    <xf numFmtId="10" fontId="0" fillId="0" borderId="3" xfId="0" applyNumberFormat="1" applyBorder="1" applyAlignment="1">
      <alignment/>
    </xf>
    <xf numFmtId="181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9" fontId="0" fillId="0" borderId="0" xfId="15" applyAlignment="1">
      <alignment/>
    </xf>
    <xf numFmtId="10" fontId="0" fillId="0" borderId="0" xfId="15" applyNumberFormat="1" applyAlignment="1">
      <alignment/>
    </xf>
    <xf numFmtId="0" fontId="0" fillId="0" borderId="1" xfId="0" applyBorder="1" applyAlignment="1">
      <alignment horizontal="center"/>
    </xf>
    <xf numFmtId="10" fontId="0" fillId="0" borderId="1" xfId="15" applyNumberFormat="1" applyBorder="1" applyAlignment="1">
      <alignment horizontal="center"/>
    </xf>
    <xf numFmtId="181" fontId="0" fillId="0" borderId="1" xfId="0" applyNumberForma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21">
      <alignment/>
      <protection/>
    </xf>
    <xf numFmtId="0" fontId="0" fillId="0" borderId="0" xfId="21" applyFill="1" applyBorder="1" applyAlignment="1">
      <alignment/>
      <protection/>
    </xf>
    <xf numFmtId="184" fontId="0" fillId="0" borderId="0" xfId="21" applyNumberFormat="1">
      <alignment/>
      <protection/>
    </xf>
    <xf numFmtId="9" fontId="0" fillId="0" borderId="0" xfId="21" applyNumberFormat="1">
      <alignment/>
      <protection/>
    </xf>
    <xf numFmtId="0" fontId="0" fillId="0" borderId="0" xfId="0" applyBorder="1" applyAlignment="1">
      <alignment horizontal="center"/>
    </xf>
    <xf numFmtId="10" fontId="0" fillId="0" borderId="0" xfId="15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0" fontId="0" fillId="0" borderId="0" xfId="21" applyFont="1">
      <alignment/>
      <protection/>
    </xf>
    <xf numFmtId="10" fontId="0" fillId="0" borderId="0" xfId="21" applyNumberFormat="1">
      <alignment/>
      <protection/>
    </xf>
    <xf numFmtId="10" fontId="0" fillId="0" borderId="3" xfId="0" applyNumberFormat="1" applyFill="1" applyBorder="1" applyAlignment="1">
      <alignment/>
    </xf>
    <xf numFmtId="0" fontId="0" fillId="2" borderId="9" xfId="0" applyFill="1" applyBorder="1" applyAlignment="1">
      <alignment/>
    </xf>
    <xf numFmtId="0" fontId="2" fillId="2" borderId="10" xfId="0" applyFont="1" applyFill="1" applyBorder="1" applyAlignment="1">
      <alignment vertical="top" wrapText="1"/>
    </xf>
    <xf numFmtId="181" fontId="0" fillId="0" borderId="4" xfId="0" applyNumberFormat="1" applyFill="1" applyBorder="1" applyAlignment="1">
      <alignment/>
    </xf>
    <xf numFmtId="0" fontId="0" fillId="2" borderId="11" xfId="0" applyFill="1" applyBorder="1" applyAlignment="1">
      <alignment/>
    </xf>
    <xf numFmtId="10" fontId="0" fillId="0" borderId="2" xfId="0" applyNumberFormat="1" applyFill="1" applyBorder="1" applyAlignment="1">
      <alignment/>
    </xf>
    <xf numFmtId="184" fontId="0" fillId="0" borderId="2" xfId="0" applyNumberFormat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 quotePrefix="1">
      <alignment/>
    </xf>
    <xf numFmtId="10" fontId="0" fillId="0" borderId="15" xfId="0" applyNumberFormat="1" applyBorder="1" applyAlignment="1">
      <alignment/>
    </xf>
    <xf numFmtId="10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7" fontId="0" fillId="3" borderId="13" xfId="0" applyNumberFormat="1" applyFill="1" applyBorder="1" applyAlignment="1">
      <alignment horizontal="center" vertical="center"/>
    </xf>
    <xf numFmtId="17" fontId="0" fillId="3" borderId="16" xfId="0" applyNumberFormat="1" applyFill="1" applyBorder="1" applyAlignment="1">
      <alignment horizontal="center" vertical="center"/>
    </xf>
    <xf numFmtId="17" fontId="0" fillId="3" borderId="17" xfId="0" applyNumberFormat="1" applyFill="1" applyBorder="1" applyAlignment="1">
      <alignment horizontal="center" vertical="center"/>
    </xf>
    <xf numFmtId="17" fontId="0" fillId="3" borderId="18" xfId="0" applyNumberFormat="1" applyFill="1" applyBorder="1" applyAlignment="1">
      <alignment horizontal="center" vertical="center"/>
    </xf>
    <xf numFmtId="17" fontId="0" fillId="3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5" borderId="1" xfId="0" applyFill="1" applyBorder="1" applyAlignment="1">
      <alignment wrapText="1"/>
    </xf>
    <xf numFmtId="10" fontId="0" fillId="0" borderId="20" xfId="0" applyNumberFormat="1" applyBorder="1" applyAlignment="1">
      <alignment/>
    </xf>
    <xf numFmtId="0" fontId="0" fillId="5" borderId="1" xfId="0" applyFill="1" applyBorder="1" applyAlignment="1">
      <alignment/>
    </xf>
    <xf numFmtId="10" fontId="0" fillId="0" borderId="20" xfId="0" applyNumberFormat="1" applyFill="1" applyBorder="1" applyAlignment="1">
      <alignment/>
    </xf>
    <xf numFmtId="9" fontId="0" fillId="0" borderId="21" xfId="15" applyBorder="1" applyAlignment="1">
      <alignment/>
    </xf>
    <xf numFmtId="10" fontId="0" fillId="0" borderId="1" xfId="0" applyNumberFormat="1" applyFill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Tss2" xfId="21"/>
    <cellStyle name="Followed Hyperlink" xfId="22"/>
  </cellStyles>
  <dxfs count="3">
    <dxf>
      <font>
        <color rgb="FFFF0000"/>
      </font>
      <border/>
    </dxf>
    <dxf>
      <font>
        <color rgb="FF339966"/>
      </font>
      <border/>
    </dxf>
    <dxf>
      <font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'組み換え'!$G$14:$R$15</c:f>
              <c:multiLvlStrCache/>
            </c:multiLvlStrRef>
          </c:cat>
          <c:val>
            <c:numRef>
              <c:f>'組み換え'!$G$26:$R$26</c:f>
              <c:numCache/>
            </c:numRef>
          </c:val>
        </c:ser>
        <c:axId val="56265977"/>
        <c:axId val="3663174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'組み換え'!$G$27:$R$27</c:f>
              <c:numCache/>
            </c:numRef>
          </c:val>
          <c:smooth val="0"/>
        </c:ser>
        <c:axId val="61250259"/>
        <c:axId val="14381420"/>
      </c:lineChart>
      <c:catAx>
        <c:axId val="562659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31746"/>
        <c:crosses val="autoZero"/>
        <c:auto val="0"/>
        <c:lblOffset val="100"/>
        <c:noMultiLvlLbl val="0"/>
      </c:catAx>
      <c:valAx>
        <c:axId val="3663174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ドル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265977"/>
        <c:crossesAt val="1"/>
        <c:crossBetween val="between"/>
        <c:dispUnits/>
      </c:valAx>
      <c:catAx>
        <c:axId val="61250259"/>
        <c:scaling>
          <c:orientation val="minMax"/>
        </c:scaling>
        <c:axPos val="b"/>
        <c:delete val="1"/>
        <c:majorTickMark val="in"/>
        <c:minorTickMark val="none"/>
        <c:tickLblPos val="nextTo"/>
        <c:crossAx val="14381420"/>
        <c:crosses val="autoZero"/>
        <c:auto val="0"/>
        <c:lblOffset val="100"/>
        <c:noMultiLvlLbl val="0"/>
      </c:catAx>
      <c:valAx>
        <c:axId val="1438142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25025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リターン・リスク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375"/>
          <c:w val="0.63175"/>
          <c:h val="0.831"/>
        </c:manualLayout>
      </c:layout>
      <c:scatterChart>
        <c:scatterStyle val="lineMarker"/>
        <c:varyColors val="0"/>
        <c:ser>
          <c:idx val="0"/>
          <c:order val="0"/>
          <c:tx>
            <c:strRef>
              <c:f>リスク・リターン!$A$2</c:f>
              <c:strCache>
                <c:ptCount val="1"/>
                <c:pt idx="0">
                  <c:v>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1"/>
            <c:showPercent val="0"/>
          </c:dLbls>
          <c:xVal>
            <c:numRef>
              <c:f>リスク・リターン!$B$2</c:f>
              <c:numCache/>
            </c:numRef>
          </c:xVal>
          <c:yVal>
            <c:numRef>
              <c:f>リスク・リターン!$C$2</c:f>
              <c:numCache/>
            </c:numRef>
          </c:yVal>
          <c:smooth val="0"/>
        </c:ser>
        <c:ser>
          <c:idx val="1"/>
          <c:order val="1"/>
          <c:tx>
            <c:strRef>
              <c:f>リスク・リターン!$A$3</c:f>
              <c:strCache>
                <c:ptCount val="1"/>
                <c:pt idx="0">
                  <c:v>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リスク・リターン!$B$3</c:f>
              <c:numCache/>
            </c:numRef>
          </c:xVal>
          <c:yVal>
            <c:numRef>
              <c:f>リスク・リターン!$C$3</c:f>
              <c:numCache/>
            </c:numRef>
          </c:yVal>
          <c:smooth val="0"/>
        </c:ser>
        <c:ser>
          <c:idx val="2"/>
          <c:order val="2"/>
          <c:tx>
            <c:strRef>
              <c:f>リスク・リターン!$A$4</c:f>
              <c:strCache>
                <c:ptCount val="1"/>
                <c:pt idx="0">
                  <c:v>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1"/>
            <c:showPercent val="0"/>
          </c:dLbls>
          <c:xVal>
            <c:numRef>
              <c:f>リスク・リターン!$B$4</c:f>
              <c:numCache/>
            </c:numRef>
          </c:xVal>
          <c:yVal>
            <c:numRef>
              <c:f>リスク・リターン!$C$4</c:f>
              <c:numCache/>
            </c:numRef>
          </c:yVal>
          <c:smooth val="0"/>
        </c:ser>
        <c:ser>
          <c:idx val="3"/>
          <c:order val="3"/>
          <c:tx>
            <c:strRef>
              <c:f>リスク・リターン!$A$5</c:f>
              <c:strCache>
                <c:ptCount val="1"/>
                <c:pt idx="0">
                  <c:v>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リスク・リターン!$B$5</c:f>
              <c:numCache>
                <c:ptCount val="1"/>
                <c:pt idx="0">
                  <c:v>0.035461780536062755</c:v>
                </c:pt>
              </c:numCache>
            </c:numRef>
          </c:xVal>
          <c:yVal>
            <c:numRef>
              <c:f>リスク・リターン!$C$5</c:f>
              <c:numCache>
                <c:ptCount val="1"/>
                <c:pt idx="0">
                  <c:v>0.015083333333333332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リスク・リターン!$A$6</c:f>
              <c:strCache>
                <c:ptCount val="1"/>
                <c:pt idx="0">
                  <c:v>17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1"/>
            <c:showPercent val="0"/>
          </c:dLbls>
          <c:xVal>
            <c:numRef>
              <c:f>リスク・リターン!$B$6</c:f>
              <c:numCache>
                <c:ptCount val="1"/>
                <c:pt idx="0">
                  <c:v>0.047765446494174836</c:v>
                </c:pt>
              </c:numCache>
            </c:numRef>
          </c:xVal>
          <c:yVal>
            <c:numRef>
              <c:f>リスク・リターン!$C$6</c:f>
              <c:numCache>
                <c:ptCount val="1"/>
                <c:pt idx="0">
                  <c:v>0.010916666666666667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リスク・リターン!$A$7</c:f>
              <c:strCache>
                <c:ptCount val="1"/>
                <c:pt idx="0">
                  <c:v>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1"/>
            <c:showPercent val="0"/>
          </c:dLbls>
          <c:xVal>
            <c:numRef>
              <c:f>リスク・リターン!$B$7</c:f>
              <c:numCache/>
            </c:numRef>
          </c:xVal>
          <c:yVal>
            <c:numRef>
              <c:f>リスク・リターン!$C$7</c:f>
              <c:numCache/>
            </c:numRef>
          </c:yVal>
          <c:smooth val="0"/>
        </c:ser>
        <c:ser>
          <c:idx val="6"/>
          <c:order val="6"/>
          <c:tx>
            <c:strRef>
              <c:f>リスク・リターン!$A$8</c:f>
              <c:strCache>
                <c:ptCount val="1"/>
                <c:pt idx="0">
                  <c:v>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1"/>
            <c:showPercent val="0"/>
          </c:dLbls>
          <c:xVal>
            <c:numRef>
              <c:f>リスク・リターン!$B$8</c:f>
              <c:numCache/>
            </c:numRef>
          </c:xVal>
          <c:yVal>
            <c:numRef>
              <c:f>リスク・リターン!$C$8</c:f>
              <c:numCache/>
            </c:numRef>
          </c:yVal>
          <c:smooth val="0"/>
        </c:ser>
        <c:ser>
          <c:idx val="7"/>
          <c:order val="7"/>
          <c:tx>
            <c:strRef>
              <c:f>リスク・リターン!$A$9</c:f>
              <c:strCache>
                <c:ptCount val="1"/>
                <c:pt idx="0">
                  <c:v>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1"/>
            <c:showPercent val="0"/>
          </c:dLbls>
          <c:xVal>
            <c:numRef>
              <c:f>リスク・リターン!$B$9</c:f>
              <c:numCache/>
            </c:numRef>
          </c:xVal>
          <c:yVal>
            <c:numRef>
              <c:f>リスク・リターン!$C$9</c:f>
              <c:numCache/>
            </c:numRef>
          </c:yVal>
          <c:smooth val="0"/>
        </c:ser>
        <c:ser>
          <c:idx val="8"/>
          <c:order val="8"/>
          <c:tx>
            <c:strRef>
              <c:f>リスク・リターン!$A$10</c:f>
              <c:strCache>
                <c:ptCount val="1"/>
                <c:pt idx="0">
                  <c:v>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1"/>
            <c:showPercent val="0"/>
          </c:dLbls>
          <c:xVal>
            <c:numRef>
              <c:f>リスク・リターン!$B$10</c:f>
              <c:numCache/>
            </c:numRef>
          </c:xVal>
          <c:yVal>
            <c:numRef>
              <c:f>リスク・リターン!$C$10</c:f>
              <c:numCache/>
            </c:numRef>
          </c:yVal>
          <c:smooth val="0"/>
        </c:ser>
        <c:ser>
          <c:idx val="9"/>
          <c:order val="9"/>
          <c:tx>
            <c:strRef>
              <c:f>リスク・リターン!$A$11</c:f>
              <c:strCache>
                <c:ptCount val="1"/>
                <c:pt idx="0">
                  <c:v>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リスク・リターン!$B$11</c:f>
              <c:numCache/>
            </c:numRef>
          </c:xVal>
          <c:yVal>
            <c:numRef>
              <c:f>リスク・リターン!$C$11</c:f>
              <c:numCache/>
            </c:numRef>
          </c:yVal>
          <c:smooth val="0"/>
        </c:ser>
        <c:ser>
          <c:idx val="10"/>
          <c:order val="10"/>
          <c:tx>
            <c:strRef>
              <c:f>リスク・リターン!$A$12</c:f>
              <c:strCache>
                <c:ptCount val="1"/>
                <c:pt idx="0">
                  <c:v>ALL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リスク・リターン!$B$12</c:f>
              <c:numCache>
                <c:ptCount val="1"/>
                <c:pt idx="0">
                  <c:v>0.023136195413499486</c:v>
                </c:pt>
              </c:numCache>
            </c:numRef>
          </c:xVal>
          <c:yVal>
            <c:numRef>
              <c:f>リスク・リターン!$C$12</c:f>
              <c:numCache>
                <c:ptCount val="1"/>
                <c:pt idx="0">
                  <c:v>0.021049385152721145</c:v>
                </c:pt>
              </c:numCache>
            </c:numRef>
          </c:yVal>
          <c:smooth val="0"/>
        </c:ser>
        <c:axId val="62323917"/>
        <c:axId val="24044342"/>
      </c:scatterChart>
      <c:valAx>
        <c:axId val="62323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リスク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4044342"/>
        <c:crosses val="autoZero"/>
        <c:crossBetween val="midCat"/>
        <c:dispUnits/>
      </c:valAx>
      <c:valAx>
        <c:axId val="24044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リターン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2323917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"/>
          <c:y val="0.3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27</xdr:row>
      <xdr:rowOff>161925</xdr:rowOff>
    </xdr:from>
    <xdr:to>
      <xdr:col>17</xdr:col>
      <xdr:colOff>561975</xdr:colOff>
      <xdr:row>38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19550" y="4791075"/>
          <a:ext cx="8115300" cy="184785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自動計算用</a:t>
          </a:r>
        </a:p>
      </xdr:txBody>
    </xdr:sp>
    <xdr:clientData/>
  </xdr:twoCellAnchor>
  <xdr:twoCellAnchor>
    <xdr:from>
      <xdr:col>5</xdr:col>
      <xdr:colOff>152400</xdr:colOff>
      <xdr:row>0</xdr:row>
      <xdr:rowOff>0</xdr:rowOff>
    </xdr:from>
    <xdr:to>
      <xdr:col>12</xdr:col>
      <xdr:colOff>219075</xdr:colOff>
      <xdr:row>12</xdr:row>
      <xdr:rowOff>133350</xdr:rowOff>
    </xdr:to>
    <xdr:graphicFrame>
      <xdr:nvGraphicFramePr>
        <xdr:cNvPr id="2" name="Chart 2"/>
        <xdr:cNvGraphicFramePr/>
      </xdr:nvGraphicFramePr>
      <xdr:xfrm>
        <a:off x="3495675" y="0"/>
        <a:ext cx="4867275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20</xdr:col>
      <xdr:colOff>28575</xdr:colOff>
      <xdr:row>20</xdr:row>
      <xdr:rowOff>19050</xdr:rowOff>
    </xdr:to>
    <xdr:sp>
      <xdr:nvSpPr>
        <xdr:cNvPr id="1" name="Line 1"/>
        <xdr:cNvSpPr>
          <a:spLocks/>
        </xdr:cNvSpPr>
      </xdr:nvSpPr>
      <xdr:spPr>
        <a:xfrm>
          <a:off x="390525" y="390525"/>
          <a:ext cx="7448550" cy="7248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495300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9248775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A18" sqref="A18:IV18"/>
    </sheetView>
  </sheetViews>
  <sheetFormatPr defaultColWidth="9.00390625" defaultRowHeight="13.5"/>
  <cols>
    <col min="2" max="2" width="37.625" style="0" bestFit="1" customWidth="1"/>
    <col min="3" max="5" width="7.50390625" style="0" bestFit="1" customWidth="1"/>
    <col min="6" max="6" width="7.625" style="0" bestFit="1" customWidth="1"/>
    <col min="7" max="7" width="7.75390625" style="0" bestFit="1" customWidth="1"/>
    <col min="8" max="10" width="7.375" style="0" bestFit="1" customWidth="1"/>
    <col min="11" max="11" width="7.125" style="0" bestFit="1" customWidth="1"/>
    <col min="12" max="12" width="7.625" style="0" bestFit="1" customWidth="1"/>
    <col min="13" max="13" width="7.50390625" style="0" bestFit="1" customWidth="1"/>
    <col min="14" max="14" width="8.875" style="0" bestFit="1" customWidth="1"/>
    <col min="15" max="15" width="11.50390625" style="0" bestFit="1" customWidth="1"/>
    <col min="16" max="16" width="13.75390625" style="0" bestFit="1" customWidth="1"/>
    <col min="17" max="17" width="12.25390625" style="0" bestFit="1" customWidth="1"/>
    <col min="18" max="18" width="15.625" style="0" bestFit="1" customWidth="1"/>
  </cols>
  <sheetData>
    <row r="1" spans="2:18" ht="14.25">
      <c r="B1" s="3"/>
      <c r="C1" s="44">
        <v>38930</v>
      </c>
      <c r="D1" s="44">
        <v>38961</v>
      </c>
      <c r="E1" s="44">
        <v>38991</v>
      </c>
      <c r="F1" s="44">
        <v>39022</v>
      </c>
      <c r="G1" s="44">
        <v>39052</v>
      </c>
      <c r="H1" s="44">
        <v>39083</v>
      </c>
      <c r="I1" s="44">
        <v>39114</v>
      </c>
      <c r="J1" s="44">
        <v>39142</v>
      </c>
      <c r="K1" s="44">
        <v>39173</v>
      </c>
      <c r="L1" s="44">
        <v>39203</v>
      </c>
      <c r="M1" s="46">
        <v>39234</v>
      </c>
      <c r="N1" s="48">
        <v>39264</v>
      </c>
      <c r="O1" s="35" t="s">
        <v>1</v>
      </c>
      <c r="P1" s="32" t="s">
        <v>8</v>
      </c>
      <c r="Q1" s="32" t="s">
        <v>9</v>
      </c>
      <c r="R1" s="33" t="s">
        <v>21</v>
      </c>
    </row>
    <row r="2" spans="2:18" ht="14.25" thickBot="1">
      <c r="B2" s="3"/>
      <c r="C2" s="45"/>
      <c r="D2" s="45"/>
      <c r="E2" s="45"/>
      <c r="F2" s="45"/>
      <c r="G2" s="45"/>
      <c r="H2" s="45"/>
      <c r="I2" s="45"/>
      <c r="J2" s="45"/>
      <c r="K2" s="45"/>
      <c r="L2" s="45"/>
      <c r="M2" s="47"/>
      <c r="N2" s="48"/>
      <c r="O2" s="38" t="s">
        <v>13</v>
      </c>
      <c r="P2" s="39" t="s">
        <v>11</v>
      </c>
      <c r="Q2" s="39" t="s">
        <v>10</v>
      </c>
      <c r="R2" s="40" t="s">
        <v>12</v>
      </c>
    </row>
    <row r="3" spans="1:18" ht="13.5">
      <c r="A3">
        <v>1</v>
      </c>
      <c r="B3" s="56" t="s">
        <v>2</v>
      </c>
      <c r="C3" s="57">
        <v>0.089</v>
      </c>
      <c r="D3" s="4">
        <v>0.061</v>
      </c>
      <c r="E3" s="4">
        <v>0.064</v>
      </c>
      <c r="F3" s="4">
        <v>0.082</v>
      </c>
      <c r="G3" s="4">
        <v>0.009</v>
      </c>
      <c r="H3" s="4">
        <v>0.025</v>
      </c>
      <c r="I3" s="4">
        <v>-0.05</v>
      </c>
      <c r="J3" s="4">
        <v>0.002</v>
      </c>
      <c r="K3" s="4">
        <v>0.118</v>
      </c>
      <c r="L3" s="4">
        <v>0.061</v>
      </c>
      <c r="M3" s="5">
        <v>0.006</v>
      </c>
      <c r="N3" s="5">
        <v>0.057</v>
      </c>
      <c r="O3" s="41">
        <v>0.614</v>
      </c>
      <c r="P3" s="42">
        <f aca="true" t="shared" si="0" ref="P3:P8">AVERAGE(C3:N3)</f>
        <v>0.043666666666666666</v>
      </c>
      <c r="Q3" s="42">
        <f aca="true" t="shared" si="1" ref="Q3:Q8">STDEV(C3:N3)</f>
        <v>0.04643731519397136</v>
      </c>
      <c r="R3" s="43">
        <f aca="true" t="shared" si="2" ref="R3:R9">P3/Q3</f>
        <v>0.9403357296662924</v>
      </c>
    </row>
    <row r="4" spans="1:18" ht="13.5">
      <c r="A4" s="54">
        <v>2</v>
      </c>
      <c r="B4" s="56" t="s">
        <v>4</v>
      </c>
      <c r="C4" s="57">
        <v>0.012</v>
      </c>
      <c r="D4" s="4">
        <v>-0.007</v>
      </c>
      <c r="E4" s="4">
        <v>0.094</v>
      </c>
      <c r="F4" s="4">
        <v>0.045</v>
      </c>
      <c r="G4" s="4">
        <v>0.077</v>
      </c>
      <c r="H4" s="4">
        <v>0.001</v>
      </c>
      <c r="I4" s="4">
        <v>0.046</v>
      </c>
      <c r="J4" s="4">
        <v>0.043</v>
      </c>
      <c r="K4" s="4">
        <v>0.093</v>
      </c>
      <c r="L4" s="4">
        <v>0.068</v>
      </c>
      <c r="M4" s="5">
        <v>0.025</v>
      </c>
      <c r="N4" s="5">
        <v>-0.017</v>
      </c>
      <c r="O4" s="6">
        <v>0.551</v>
      </c>
      <c r="P4" s="4">
        <f t="shared" si="0"/>
        <v>0.04</v>
      </c>
      <c r="Q4" s="4">
        <f t="shared" si="1"/>
        <v>0.03806215013274043</v>
      </c>
      <c r="R4" s="7">
        <f t="shared" si="2"/>
        <v>1.0509127797694398</v>
      </c>
    </row>
    <row r="5" spans="1:18" ht="13.5">
      <c r="A5" s="54">
        <v>3</v>
      </c>
      <c r="B5" s="56" t="s">
        <v>5</v>
      </c>
      <c r="C5" s="57">
        <v>0.096</v>
      </c>
      <c r="D5" s="4">
        <v>0.068</v>
      </c>
      <c r="E5" s="4">
        <v>0.061</v>
      </c>
      <c r="F5" s="4">
        <v>0.04</v>
      </c>
      <c r="G5" s="4">
        <v>0.021</v>
      </c>
      <c r="H5" s="4">
        <v>0.031</v>
      </c>
      <c r="I5" s="4">
        <v>-0.058</v>
      </c>
      <c r="J5" s="4">
        <v>0.026</v>
      </c>
      <c r="K5" s="4">
        <v>0.128</v>
      </c>
      <c r="L5" s="4">
        <v>0.042</v>
      </c>
      <c r="M5" s="5">
        <v>0.002</v>
      </c>
      <c r="N5" s="5">
        <v>0.007</v>
      </c>
      <c r="O5" s="6">
        <v>0.519</v>
      </c>
      <c r="P5" s="4">
        <f t="shared" si="0"/>
        <v>0.038666666666666676</v>
      </c>
      <c r="Q5" s="4">
        <f t="shared" si="1"/>
        <v>0.047542006943779976</v>
      </c>
      <c r="R5" s="7">
        <f>P5/Q5</f>
        <v>0.8133158264099223</v>
      </c>
    </row>
    <row r="6" spans="1:18" ht="13.5">
      <c r="A6" s="54">
        <v>4</v>
      </c>
      <c r="B6" s="56" t="s">
        <v>3</v>
      </c>
      <c r="C6" s="57">
        <v>0.024</v>
      </c>
      <c r="D6" s="4">
        <v>-0.004</v>
      </c>
      <c r="E6" s="4">
        <v>0.048</v>
      </c>
      <c r="F6" s="4">
        <v>0.071</v>
      </c>
      <c r="G6" s="4">
        <v>0.061</v>
      </c>
      <c r="H6" s="4">
        <v>0.001</v>
      </c>
      <c r="I6" s="4">
        <v>-0.0028</v>
      </c>
      <c r="J6" s="4">
        <v>0.041</v>
      </c>
      <c r="K6" s="4">
        <v>0.046</v>
      </c>
      <c r="L6" s="4">
        <v>0.033</v>
      </c>
      <c r="M6" s="5">
        <v>0.061</v>
      </c>
      <c r="N6" s="5">
        <v>0.037000000000000005</v>
      </c>
      <c r="O6" s="6">
        <v>0.503</v>
      </c>
      <c r="P6" s="4">
        <f t="shared" si="0"/>
        <v>0.03468333333333334</v>
      </c>
      <c r="Q6" s="4">
        <f t="shared" si="1"/>
        <v>0.025597650223598584</v>
      </c>
      <c r="R6" s="7">
        <f t="shared" si="2"/>
        <v>1.3549420759472142</v>
      </c>
    </row>
    <row r="7" spans="1:18" ht="13.5">
      <c r="A7" s="54">
        <v>5</v>
      </c>
      <c r="B7" s="56" t="s">
        <v>6</v>
      </c>
      <c r="C7" s="57">
        <v>0.017</v>
      </c>
      <c r="D7" s="4">
        <v>0.004</v>
      </c>
      <c r="E7" s="4">
        <v>0.054</v>
      </c>
      <c r="F7" s="4">
        <v>0.061</v>
      </c>
      <c r="G7" s="4">
        <v>0.045</v>
      </c>
      <c r="H7" s="4">
        <v>-0.004</v>
      </c>
      <c r="I7" s="4">
        <v>0.026</v>
      </c>
      <c r="J7" s="4">
        <v>0.029</v>
      </c>
      <c r="K7" s="4">
        <v>0.055</v>
      </c>
      <c r="L7" s="4">
        <v>0.027</v>
      </c>
      <c r="M7" s="5">
        <v>0.038</v>
      </c>
      <c r="N7" s="5">
        <v>0.028999999999999998</v>
      </c>
      <c r="O7" s="6">
        <v>0.42100000000000004</v>
      </c>
      <c r="P7" s="4">
        <f t="shared" si="0"/>
        <v>0.03175</v>
      </c>
      <c r="Q7" s="4">
        <f t="shared" si="1"/>
        <v>0.020095793318277065</v>
      </c>
      <c r="R7" s="7">
        <f>P7/Q7</f>
        <v>1.5799326504380133</v>
      </c>
    </row>
    <row r="8" spans="1:18" ht="13.5">
      <c r="A8" s="54">
        <v>6</v>
      </c>
      <c r="B8" s="56" t="s">
        <v>0</v>
      </c>
      <c r="C8" s="57">
        <v>0.022</v>
      </c>
      <c r="D8" s="4">
        <v>-0.001</v>
      </c>
      <c r="E8" s="4">
        <v>0.032</v>
      </c>
      <c r="F8" s="4">
        <v>0.047</v>
      </c>
      <c r="G8" s="4">
        <v>0.045</v>
      </c>
      <c r="H8" s="4">
        <v>-0.012</v>
      </c>
      <c r="I8" s="4">
        <v>-0.006</v>
      </c>
      <c r="J8" s="4">
        <v>0.033</v>
      </c>
      <c r="K8" s="4">
        <v>0.062</v>
      </c>
      <c r="L8" s="4">
        <v>0.028</v>
      </c>
      <c r="M8" s="5">
        <v>0.024</v>
      </c>
      <c r="N8" s="5">
        <v>0.022000000000000002</v>
      </c>
      <c r="O8" s="6">
        <v>0.361</v>
      </c>
      <c r="P8" s="4">
        <f t="shared" si="0"/>
        <v>0.02466666666666667</v>
      </c>
      <c r="Q8" s="4">
        <f t="shared" si="1"/>
        <v>0.022153732840943047</v>
      </c>
      <c r="R8" s="7">
        <f t="shared" si="2"/>
        <v>1.1134316209266273</v>
      </c>
    </row>
    <row r="9" spans="1:18" ht="13.5">
      <c r="A9" s="54">
        <v>7</v>
      </c>
      <c r="B9" s="56" t="s">
        <v>7</v>
      </c>
      <c r="C9" s="57">
        <v>0.012</v>
      </c>
      <c r="D9" s="4">
        <v>0.003</v>
      </c>
      <c r="E9" s="4">
        <v>0.056</v>
      </c>
      <c r="F9" s="4">
        <v>0.051</v>
      </c>
      <c r="G9" s="4">
        <v>0.093</v>
      </c>
      <c r="H9" s="4">
        <v>-0.001</v>
      </c>
      <c r="I9" s="4">
        <v>-0.039</v>
      </c>
      <c r="J9" s="4">
        <v>0.06</v>
      </c>
      <c r="K9" s="4">
        <v>0.058</v>
      </c>
      <c r="L9" s="4">
        <v>0.089</v>
      </c>
      <c r="M9" s="5">
        <v>0.025</v>
      </c>
      <c r="N9" s="36">
        <v>0.016</v>
      </c>
      <c r="O9" s="31">
        <v>0.589</v>
      </c>
      <c r="P9" s="4">
        <f aca="true" t="shared" si="3" ref="P9:P21">AVERAGE(C9:N9)</f>
        <v>0.035250000000000004</v>
      </c>
      <c r="Q9" s="4">
        <f aca="true" t="shared" si="4" ref="Q9:Q21">STDEV(C9:N9)</f>
        <v>0.039215314726403876</v>
      </c>
      <c r="R9" s="34">
        <f t="shared" si="2"/>
        <v>0.8988835164509338</v>
      </c>
    </row>
    <row r="10" spans="1:18" ht="13.5">
      <c r="A10" s="54">
        <v>8</v>
      </c>
      <c r="B10" s="58" t="s">
        <v>33</v>
      </c>
      <c r="C10" s="57">
        <v>0.025</v>
      </c>
      <c r="D10" s="4">
        <v>-0.039</v>
      </c>
      <c r="E10" s="4">
        <v>0.065</v>
      </c>
      <c r="F10" s="4">
        <v>0.064</v>
      </c>
      <c r="G10" s="4">
        <v>0.067</v>
      </c>
      <c r="H10" s="4">
        <v>-0.029</v>
      </c>
      <c r="I10" s="4">
        <v>0.042</v>
      </c>
      <c r="J10" s="4">
        <v>0.059</v>
      </c>
      <c r="K10" s="4">
        <v>0.047</v>
      </c>
      <c r="L10" s="4">
        <v>-0.04</v>
      </c>
      <c r="M10" s="5">
        <v>0.06</v>
      </c>
      <c r="N10" s="36">
        <v>0.02</v>
      </c>
      <c r="O10" s="31">
        <v>0.37799999999999995</v>
      </c>
      <c r="P10" s="4">
        <f t="shared" si="3"/>
        <v>0.02841666666666667</v>
      </c>
      <c r="Q10" s="4">
        <f t="shared" si="4"/>
        <v>0.04173609367383962</v>
      </c>
      <c r="R10" s="34">
        <f>P10/Q10</f>
        <v>0.6808655090899983</v>
      </c>
    </row>
    <row r="11" spans="1:18" ht="13.5">
      <c r="A11" s="54">
        <v>9</v>
      </c>
      <c r="B11" s="58" t="s">
        <v>42</v>
      </c>
      <c r="C11" s="57">
        <v>0.033</v>
      </c>
      <c r="D11" s="4">
        <v>0.028</v>
      </c>
      <c r="E11" s="4">
        <v>0.026</v>
      </c>
      <c r="F11" s="4">
        <v>0.066</v>
      </c>
      <c r="G11" s="4">
        <v>0.025</v>
      </c>
      <c r="H11" s="4">
        <v>0.023</v>
      </c>
      <c r="I11" s="4">
        <v>0.054</v>
      </c>
      <c r="J11" s="4">
        <v>0.031</v>
      </c>
      <c r="K11" s="4">
        <v>0.057</v>
      </c>
      <c r="L11" s="4">
        <v>0.055</v>
      </c>
      <c r="M11" s="5">
        <v>0.049</v>
      </c>
      <c r="N11" s="36">
        <v>0.037000000000000005</v>
      </c>
      <c r="O11" s="31">
        <v>0.6</v>
      </c>
      <c r="P11" s="4">
        <f t="shared" si="3"/>
        <v>0.04033333333333333</v>
      </c>
      <c r="Q11" s="4">
        <f t="shared" si="4"/>
        <v>0.014950423121609355</v>
      </c>
      <c r="R11" s="34">
        <f aca="true" t="shared" si="5" ref="R11:R18">P11/Q11</f>
        <v>2.697805473815353</v>
      </c>
    </row>
    <row r="12" spans="1:18" ht="13.5">
      <c r="A12" s="54">
        <v>10</v>
      </c>
      <c r="B12" s="58" t="s">
        <v>34</v>
      </c>
      <c r="C12" s="57">
        <v>0.014</v>
      </c>
      <c r="D12" s="4">
        <v>0.027</v>
      </c>
      <c r="E12" s="4">
        <v>0.047</v>
      </c>
      <c r="F12" s="4">
        <v>0.075</v>
      </c>
      <c r="G12" s="4">
        <v>0.048</v>
      </c>
      <c r="H12" s="4">
        <v>0.004</v>
      </c>
      <c r="I12" s="4">
        <v>0.053</v>
      </c>
      <c r="J12" s="4">
        <v>0.022</v>
      </c>
      <c r="K12" s="4">
        <v>0.066</v>
      </c>
      <c r="L12" s="4">
        <v>0.051</v>
      </c>
      <c r="M12" s="5">
        <v>0.064</v>
      </c>
      <c r="N12" s="36">
        <v>0.065</v>
      </c>
      <c r="O12" s="31">
        <v>0.674</v>
      </c>
      <c r="P12" s="4">
        <f t="shared" si="3"/>
        <v>0.04466666666666667</v>
      </c>
      <c r="Q12" s="4">
        <f t="shared" si="4"/>
        <v>0.02278090641238176</v>
      </c>
      <c r="R12" s="34">
        <f t="shared" si="5"/>
        <v>1.9607062975505518</v>
      </c>
    </row>
    <row r="13" spans="1:18" ht="13.5">
      <c r="A13" s="54">
        <v>11</v>
      </c>
      <c r="B13" s="58" t="s">
        <v>35</v>
      </c>
      <c r="C13" s="57">
        <v>0.015</v>
      </c>
      <c r="D13" s="4">
        <v>0.019</v>
      </c>
      <c r="E13" s="4">
        <v>0.045</v>
      </c>
      <c r="F13" s="4">
        <v>0.059</v>
      </c>
      <c r="G13" s="4">
        <v>0.03</v>
      </c>
      <c r="H13" s="4">
        <v>0.016</v>
      </c>
      <c r="I13" s="4">
        <v>0.024</v>
      </c>
      <c r="J13" s="4">
        <v>0.019</v>
      </c>
      <c r="K13" s="4">
        <v>0.05</v>
      </c>
      <c r="L13" s="4">
        <v>0.023</v>
      </c>
      <c r="M13" s="5">
        <v>0.037</v>
      </c>
      <c r="N13" s="36">
        <v>0.033</v>
      </c>
      <c r="O13" s="31">
        <v>0.42200000000000004</v>
      </c>
      <c r="P13" s="4">
        <f t="shared" si="3"/>
        <v>0.030833333333333334</v>
      </c>
      <c r="Q13" s="4">
        <f t="shared" si="4"/>
        <v>0.014345308598558584</v>
      </c>
      <c r="R13" s="34">
        <f t="shared" si="5"/>
        <v>2.1493670297501626</v>
      </c>
    </row>
    <row r="14" spans="1:18" ht="13.5">
      <c r="A14" s="54">
        <v>12</v>
      </c>
      <c r="B14" s="58" t="s">
        <v>36</v>
      </c>
      <c r="C14" s="57">
        <v>0.05</v>
      </c>
      <c r="D14" s="4">
        <v>0.037</v>
      </c>
      <c r="E14" s="4">
        <v>0.039</v>
      </c>
      <c r="F14" s="4">
        <v>0.07</v>
      </c>
      <c r="G14" s="4">
        <v>0.052</v>
      </c>
      <c r="H14" s="4">
        <v>-0.007</v>
      </c>
      <c r="I14" s="4">
        <v>0.009</v>
      </c>
      <c r="J14" s="4">
        <v>0.023</v>
      </c>
      <c r="K14" s="4">
        <v>0.056</v>
      </c>
      <c r="L14" s="4">
        <v>0.058</v>
      </c>
      <c r="M14" s="5">
        <v>0.063</v>
      </c>
      <c r="N14" s="36">
        <v>0.042</v>
      </c>
      <c r="O14" s="31">
        <v>0.649</v>
      </c>
      <c r="P14" s="4">
        <f t="shared" si="3"/>
        <v>0.041</v>
      </c>
      <c r="Q14" s="4">
        <f t="shared" si="4"/>
        <v>0.022791545481922585</v>
      </c>
      <c r="R14" s="34">
        <f t="shared" si="5"/>
        <v>1.7989126727943787</v>
      </c>
    </row>
    <row r="15" spans="1:18" ht="13.5">
      <c r="A15" s="54">
        <v>13</v>
      </c>
      <c r="B15" s="58" t="s">
        <v>37</v>
      </c>
      <c r="C15" s="57">
        <v>0.017</v>
      </c>
      <c r="D15" s="4">
        <v>-0.009</v>
      </c>
      <c r="E15" s="4">
        <v>0.057</v>
      </c>
      <c r="F15" s="4">
        <v>0.025</v>
      </c>
      <c r="G15" s="4">
        <v>0.032</v>
      </c>
      <c r="H15" s="4">
        <v>0.002</v>
      </c>
      <c r="I15" s="4">
        <v>0.034</v>
      </c>
      <c r="J15" s="4">
        <v>-0.007</v>
      </c>
      <c r="K15" s="4">
        <v>0.031</v>
      </c>
      <c r="L15" s="4">
        <v>0.036</v>
      </c>
      <c r="M15" s="5">
        <v>0.043</v>
      </c>
      <c r="N15" s="36">
        <v>0.047</v>
      </c>
      <c r="O15" s="31">
        <v>0.33799999999999997</v>
      </c>
      <c r="P15" s="4">
        <f t="shared" si="3"/>
        <v>0.025666666666666667</v>
      </c>
      <c r="Q15" s="4">
        <f t="shared" si="4"/>
        <v>0.02107705919340799</v>
      </c>
      <c r="R15" s="34">
        <f t="shared" si="5"/>
        <v>1.2177536928251411</v>
      </c>
    </row>
    <row r="16" spans="1:18" ht="13.5">
      <c r="A16" s="54">
        <v>14</v>
      </c>
      <c r="B16" s="58" t="s">
        <v>38</v>
      </c>
      <c r="C16" s="57">
        <v>0.008</v>
      </c>
      <c r="D16" s="4">
        <v>0.022</v>
      </c>
      <c r="E16" s="4">
        <v>0.032</v>
      </c>
      <c r="F16" s="4">
        <v>0.052</v>
      </c>
      <c r="G16" s="4">
        <v>0.025</v>
      </c>
      <c r="H16" s="4">
        <v>0.037</v>
      </c>
      <c r="I16" s="4">
        <v>0.069</v>
      </c>
      <c r="J16" s="4">
        <v>-0.017</v>
      </c>
      <c r="K16" s="4">
        <v>0.04</v>
      </c>
      <c r="L16" s="4">
        <v>0.065</v>
      </c>
      <c r="M16" s="5">
        <v>0.029</v>
      </c>
      <c r="N16" s="36">
        <v>0.081</v>
      </c>
      <c r="O16" s="31">
        <v>0.539</v>
      </c>
      <c r="P16" s="4">
        <f t="shared" si="3"/>
        <v>0.03691666666666667</v>
      </c>
      <c r="Q16" s="4">
        <f t="shared" si="4"/>
        <v>0.027291218478855173</v>
      </c>
      <c r="R16" s="34">
        <f t="shared" si="5"/>
        <v>1.3526939698668694</v>
      </c>
    </row>
    <row r="17" spans="1:18" ht="13.5">
      <c r="A17" s="54">
        <v>15</v>
      </c>
      <c r="B17" s="58" t="s">
        <v>39</v>
      </c>
      <c r="C17" s="57">
        <v>0.032</v>
      </c>
      <c r="D17" s="4">
        <v>-0.003</v>
      </c>
      <c r="E17" s="4">
        <v>0.037</v>
      </c>
      <c r="F17" s="4">
        <v>0.036</v>
      </c>
      <c r="G17" s="4">
        <v>0.035</v>
      </c>
      <c r="H17" s="4">
        <v>0</v>
      </c>
      <c r="I17" s="4">
        <v>0.028</v>
      </c>
      <c r="J17" s="4">
        <v>0.04</v>
      </c>
      <c r="K17" s="4">
        <v>0.064</v>
      </c>
      <c r="L17" s="4">
        <v>-0.001</v>
      </c>
      <c r="M17" s="5">
        <v>-0.013</v>
      </c>
      <c r="N17" s="37">
        <v>-0.024</v>
      </c>
      <c r="O17" s="31">
        <v>0.237</v>
      </c>
      <c r="P17" s="4">
        <f t="shared" si="3"/>
        <v>0.01925</v>
      </c>
      <c r="Q17" s="4">
        <f t="shared" si="4"/>
        <v>0.026461378374048192</v>
      </c>
      <c r="R17" s="34">
        <f t="shared" si="5"/>
        <v>0.727475331325873</v>
      </c>
    </row>
    <row r="18" spans="1:18" ht="13.5">
      <c r="A18" s="54">
        <v>16</v>
      </c>
      <c r="B18" s="58" t="s">
        <v>43</v>
      </c>
      <c r="C18" s="57">
        <v>-0.002</v>
      </c>
      <c r="D18" s="4">
        <v>0.012</v>
      </c>
      <c r="E18" s="4">
        <v>0.007</v>
      </c>
      <c r="F18" s="4">
        <v>0.001</v>
      </c>
      <c r="G18" s="4">
        <v>0.026</v>
      </c>
      <c r="H18" s="4">
        <v>0.057</v>
      </c>
      <c r="I18" s="4">
        <v>-0.025</v>
      </c>
      <c r="J18" s="4">
        <v>-0.061</v>
      </c>
      <c r="K18" s="4">
        <v>0.06</v>
      </c>
      <c r="L18" s="4">
        <v>0.013</v>
      </c>
      <c r="M18" s="5">
        <v>0.046</v>
      </c>
      <c r="N18" s="36">
        <v>0.047</v>
      </c>
      <c r="O18" s="31">
        <v>0.195</v>
      </c>
      <c r="P18" s="4">
        <f t="shared" si="3"/>
        <v>0.015083333333333332</v>
      </c>
      <c r="Q18" s="4">
        <f t="shared" si="4"/>
        <v>0.035461780536062755</v>
      </c>
      <c r="R18" s="34">
        <f t="shared" si="5"/>
        <v>0.4253405527112317</v>
      </c>
    </row>
    <row r="19" spans="1:18" ht="13.5">
      <c r="A19" s="55">
        <v>17</v>
      </c>
      <c r="B19" s="58" t="s">
        <v>40</v>
      </c>
      <c r="C19" s="4">
        <v>-0.021</v>
      </c>
      <c r="D19" s="4">
        <v>-0.082</v>
      </c>
      <c r="E19" s="4">
        <v>0.065</v>
      </c>
      <c r="F19" s="4">
        <v>0.044</v>
      </c>
      <c r="G19" s="4">
        <v>-0.021</v>
      </c>
      <c r="H19" s="4">
        <v>-0.038</v>
      </c>
      <c r="I19" s="4">
        <v>0.018</v>
      </c>
      <c r="J19" s="4">
        <v>0.058</v>
      </c>
      <c r="K19" s="4">
        <v>0.073</v>
      </c>
      <c r="L19" s="4">
        <v>0.047</v>
      </c>
      <c r="M19" s="4">
        <v>-0.003</v>
      </c>
      <c r="N19" s="61">
        <v>-0.009</v>
      </c>
      <c r="O19" s="59">
        <v>0.131</v>
      </c>
      <c r="P19" s="4">
        <f t="shared" si="3"/>
        <v>0.010916666666666667</v>
      </c>
      <c r="Q19" s="4">
        <f t="shared" si="4"/>
        <v>0.047765446494174836</v>
      </c>
      <c r="R19" s="34">
        <f>P19/Q19</f>
        <v>0.22854735939709037</v>
      </c>
    </row>
    <row r="20" spans="1:18" ht="13.5">
      <c r="A20" s="54">
        <v>18</v>
      </c>
      <c r="B20" s="58" t="s">
        <v>41</v>
      </c>
      <c r="C20" s="4">
        <v>0.013</v>
      </c>
      <c r="D20" s="4">
        <v>0.006</v>
      </c>
      <c r="E20" s="4">
        <v>0.023</v>
      </c>
      <c r="F20" s="4">
        <v>0.011</v>
      </c>
      <c r="G20" s="4">
        <v>0.017</v>
      </c>
      <c r="H20" s="4">
        <v>0.004</v>
      </c>
      <c r="I20" s="4">
        <v>0.012</v>
      </c>
      <c r="J20" s="4">
        <v>0.002</v>
      </c>
      <c r="K20" s="4">
        <v>0.031</v>
      </c>
      <c r="L20" s="4">
        <v>0.014</v>
      </c>
      <c r="M20" s="4">
        <v>-0.006</v>
      </c>
      <c r="N20" s="61">
        <v>-0.017</v>
      </c>
      <c r="O20" s="59">
        <v>0.11800000000000001</v>
      </c>
      <c r="P20" s="4">
        <f t="shared" si="3"/>
        <v>0.009166666666666667</v>
      </c>
      <c r="Q20" s="4">
        <f t="shared" si="4"/>
        <v>0.012726731590227594</v>
      </c>
      <c r="R20" s="34">
        <f>P20/Q20</f>
        <v>0.7202687195591856</v>
      </c>
    </row>
    <row r="21" spans="1:18" ht="14.25" thickBot="1">
      <c r="A21" s="54">
        <v>19</v>
      </c>
      <c r="B21" s="58" t="s">
        <v>63</v>
      </c>
      <c r="C21" s="4">
        <v>0.034</v>
      </c>
      <c r="D21" s="4">
        <v>0.052</v>
      </c>
      <c r="E21" s="4">
        <v>0.067</v>
      </c>
      <c r="F21" s="4">
        <v>0.1</v>
      </c>
      <c r="G21" s="4">
        <v>0.103</v>
      </c>
      <c r="H21" s="4">
        <v>0.023</v>
      </c>
      <c r="I21" s="4">
        <v>0.057</v>
      </c>
      <c r="J21" s="4">
        <v>0.034</v>
      </c>
      <c r="K21" s="4">
        <v>0.063</v>
      </c>
      <c r="L21" s="4">
        <v>0.044</v>
      </c>
      <c r="M21" s="4">
        <v>0.102</v>
      </c>
      <c r="N21" s="4">
        <v>0.127</v>
      </c>
      <c r="O21" s="60">
        <v>119</v>
      </c>
      <c r="P21" s="4">
        <f t="shared" si="3"/>
        <v>0.06716666666666667</v>
      </c>
      <c r="Q21" s="4">
        <f t="shared" si="4"/>
        <v>0.03329437116863979</v>
      </c>
      <c r="R21" s="34">
        <f>P21/Q21</f>
        <v>2.0173580190615352</v>
      </c>
    </row>
    <row r="22" spans="3:13" ht="13.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4" ht="13.5">
      <c r="C24" s="2"/>
    </row>
  </sheetData>
  <mergeCells count="12">
    <mergeCell ref="K1:K2"/>
    <mergeCell ref="L1:L2"/>
    <mergeCell ref="M1:M2"/>
    <mergeCell ref="N1:N2"/>
    <mergeCell ref="G1:G2"/>
    <mergeCell ref="H1:H2"/>
    <mergeCell ref="I1:I2"/>
    <mergeCell ref="J1:J2"/>
    <mergeCell ref="C1:C2"/>
    <mergeCell ref="D1:D2"/>
    <mergeCell ref="E1:E2"/>
    <mergeCell ref="F1:F2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9"/>
  <sheetViews>
    <sheetView tabSelected="1" workbookViewId="0" topLeftCell="A1">
      <selection activeCell="D10" sqref="D10"/>
    </sheetView>
  </sheetViews>
  <sheetFormatPr defaultColWidth="9.00390625" defaultRowHeight="13.5"/>
  <cols>
    <col min="2" max="2" width="11.25390625" style="0" bestFit="1" customWidth="1"/>
    <col min="3" max="3" width="7.875" style="0" bestFit="1" customWidth="1"/>
    <col min="4" max="5" width="7.875" style="0" customWidth="1"/>
  </cols>
  <sheetData>
    <row r="2" spans="1:6" ht="13.5">
      <c r="A2" s="49" t="s">
        <v>16</v>
      </c>
      <c r="B2" s="49"/>
      <c r="C2" s="16">
        <v>20000</v>
      </c>
      <c r="D2" s="26"/>
      <c r="E2" s="26"/>
      <c r="F2" s="12"/>
    </row>
    <row r="3" spans="1:8" ht="13.5">
      <c r="A3" s="49" t="s">
        <v>22</v>
      </c>
      <c r="B3" s="49"/>
      <c r="C3" s="17">
        <f>AVERAGE(G27:R27)-1</f>
        <v>0.033016611926473205</v>
      </c>
      <c r="D3" s="27"/>
      <c r="E3" s="27"/>
      <c r="F3" s="12"/>
      <c r="G3" s="15"/>
      <c r="H3" s="15"/>
    </row>
    <row r="4" spans="1:8" ht="13.5">
      <c r="A4" s="49" t="s">
        <v>19</v>
      </c>
      <c r="B4" s="49"/>
      <c r="C4" s="17">
        <f>STDEV(G27:R27)</f>
        <v>0.016630721225595176</v>
      </c>
      <c r="D4" s="27"/>
      <c r="E4" s="27"/>
      <c r="F4" s="12"/>
      <c r="G4" s="15"/>
      <c r="H4" s="15"/>
    </row>
    <row r="5" spans="1:8" ht="13.5">
      <c r="A5" s="49" t="s">
        <v>20</v>
      </c>
      <c r="B5" s="49"/>
      <c r="C5" s="18">
        <f>C3/C4</f>
        <v>1.9852784180916734</v>
      </c>
      <c r="D5" s="28"/>
      <c r="E5" s="28"/>
      <c r="F5" s="12"/>
      <c r="G5" s="15"/>
      <c r="H5" s="15"/>
    </row>
    <row r="6" spans="1:6" ht="13.5">
      <c r="A6" s="49" t="s">
        <v>23</v>
      </c>
      <c r="B6" s="49"/>
      <c r="C6" s="18">
        <f>R26</f>
        <v>29491.61914491615</v>
      </c>
      <c r="D6" s="28"/>
      <c r="E6" s="28"/>
      <c r="F6" s="12"/>
    </row>
    <row r="7" spans="1:6" ht="13.5">
      <c r="A7" s="49" t="s">
        <v>32</v>
      </c>
      <c r="B7" s="49"/>
      <c r="C7" s="17">
        <f>C6/C2</f>
        <v>1.4745809572458075</v>
      </c>
      <c r="D7" s="27"/>
      <c r="E7" s="27"/>
      <c r="F7" s="12"/>
    </row>
    <row r="8" spans="1:6" ht="13.5">
      <c r="A8" s="12"/>
      <c r="B8" s="12"/>
      <c r="C8" s="12"/>
      <c r="D8" s="12"/>
      <c r="E8" s="12"/>
      <c r="F8" s="12"/>
    </row>
    <row r="9" spans="1:6" ht="13.5">
      <c r="A9" s="12"/>
      <c r="B9" s="12"/>
      <c r="C9" s="12"/>
      <c r="D9" s="12"/>
      <c r="E9" s="12"/>
      <c r="F9" s="12"/>
    </row>
    <row r="10" spans="1:6" ht="13.5">
      <c r="A10" s="12"/>
      <c r="B10" s="27"/>
      <c r="C10" s="12"/>
      <c r="D10" s="12"/>
      <c r="E10" s="12"/>
      <c r="F10" s="12"/>
    </row>
    <row r="11" spans="1:6" ht="13.5">
      <c r="A11" s="12"/>
      <c r="B11" s="27"/>
      <c r="C11" s="12"/>
      <c r="D11" s="12"/>
      <c r="E11" s="12"/>
      <c r="F11" s="12"/>
    </row>
    <row r="12" spans="1:6" ht="13.5">
      <c r="A12" s="12"/>
      <c r="B12" s="12"/>
      <c r="C12" s="12"/>
      <c r="D12" s="12"/>
      <c r="E12" s="12"/>
      <c r="F12" s="12"/>
    </row>
    <row r="14" spans="7:18" ht="13.5">
      <c r="G14" s="44">
        <v>38930</v>
      </c>
      <c r="H14" s="44">
        <v>38961</v>
      </c>
      <c r="I14" s="44">
        <v>38991</v>
      </c>
      <c r="J14" s="44">
        <v>39022</v>
      </c>
      <c r="K14" s="44">
        <v>39052</v>
      </c>
      <c r="L14" s="44">
        <v>39083</v>
      </c>
      <c r="M14" s="44">
        <v>39114</v>
      </c>
      <c r="N14" s="44">
        <v>39142</v>
      </c>
      <c r="O14" s="44">
        <v>39173</v>
      </c>
      <c r="P14" s="44">
        <v>39203</v>
      </c>
      <c r="Q14" s="44">
        <v>39234</v>
      </c>
      <c r="R14" s="44">
        <v>39264</v>
      </c>
    </row>
    <row r="15" spans="2:18" ht="13.5">
      <c r="B15" t="s">
        <v>18</v>
      </c>
      <c r="C15" t="s">
        <v>14</v>
      </c>
      <c r="D15" t="s">
        <v>29</v>
      </c>
      <c r="E15" t="s">
        <v>30</v>
      </c>
      <c r="F15" t="s">
        <v>17</v>
      </c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</row>
    <row r="16" spans="1:18" ht="13.5">
      <c r="A16">
        <v>1</v>
      </c>
      <c r="B16">
        <v>2</v>
      </c>
      <c r="C16" s="13">
        <v>0.2</v>
      </c>
      <c r="D16" s="1">
        <f>VLOOKUP($B16,'価額'!$A:$R,17,FALSE)</f>
        <v>0.03806215013274043</v>
      </c>
      <c r="E16" s="1">
        <f>VLOOKUP($B16,'価額'!$A:$R,16,FALSE)</f>
        <v>0.04</v>
      </c>
      <c r="F16">
        <f>$C$2*C16</f>
        <v>4000</v>
      </c>
      <c r="G16">
        <f aca="true" t="shared" si="0" ref="G16:G25">IF(F16=0,"",F16*(G29+1))</f>
        <v>4048</v>
      </c>
      <c r="H16">
        <f>IF($F$16=0,"",G16*(H29+1))</f>
        <v>4019.6639999999998</v>
      </c>
      <c r="I16">
        <f aca="true" t="shared" si="1" ref="I16:R16">IF($F16=0,"",H16*(I29+1))</f>
        <v>4397.5124160000005</v>
      </c>
      <c r="J16">
        <f t="shared" si="1"/>
        <v>4595.400474720001</v>
      </c>
      <c r="K16">
        <f t="shared" si="1"/>
        <v>4949.24631127344</v>
      </c>
      <c r="L16">
        <f t="shared" si="1"/>
        <v>4954.195557584713</v>
      </c>
      <c r="M16">
        <f t="shared" si="1"/>
        <v>5182.088553233611</v>
      </c>
      <c r="N16">
        <f t="shared" si="1"/>
        <v>5404.9183610226555</v>
      </c>
      <c r="O16">
        <f t="shared" si="1"/>
        <v>5907.575768597762</v>
      </c>
      <c r="P16">
        <f t="shared" si="1"/>
        <v>6309.2909208624105</v>
      </c>
      <c r="Q16">
        <f t="shared" si="1"/>
        <v>6467.023193883971</v>
      </c>
      <c r="R16">
        <f t="shared" si="1"/>
        <v>6357.083799587943</v>
      </c>
    </row>
    <row r="17" spans="1:18" ht="13.5">
      <c r="A17">
        <v>2</v>
      </c>
      <c r="B17">
        <v>5</v>
      </c>
      <c r="C17" s="13">
        <v>0.1</v>
      </c>
      <c r="D17" s="1">
        <f>VLOOKUP($B17,'価額'!$A:$R,17,FALSE)</f>
        <v>0.020095793318277065</v>
      </c>
      <c r="E17" s="1">
        <f>VLOOKUP($B17,'価額'!$A:$R,16,FALSE)</f>
        <v>0.03175</v>
      </c>
      <c r="F17">
        <f aca="true" t="shared" si="2" ref="F17:F25">$C$2*C17</f>
        <v>2000</v>
      </c>
      <c r="G17">
        <f t="shared" si="0"/>
        <v>2033.9999999999998</v>
      </c>
      <c r="H17">
        <f aca="true" t="shared" si="3" ref="H17:H25">IF(F17=0,"",G17*(H30+1))</f>
        <v>2042.1359999999997</v>
      </c>
      <c r="I17">
        <f aca="true" t="shared" si="4" ref="I17:R17">IF($F17=0,"",H17*(I30+1))</f>
        <v>2152.4113439999996</v>
      </c>
      <c r="J17">
        <f t="shared" si="4"/>
        <v>2283.7084359839996</v>
      </c>
      <c r="K17">
        <f t="shared" si="4"/>
        <v>2386.4753156032793</v>
      </c>
      <c r="L17">
        <f t="shared" si="4"/>
        <v>2376.929414340866</v>
      </c>
      <c r="M17">
        <f t="shared" si="4"/>
        <v>2438.7295791137285</v>
      </c>
      <c r="N17">
        <f t="shared" si="4"/>
        <v>2509.4527369080265</v>
      </c>
      <c r="O17">
        <f t="shared" si="4"/>
        <v>2647.472637437968</v>
      </c>
      <c r="P17">
        <f t="shared" si="4"/>
        <v>2718.954398648793</v>
      </c>
      <c r="Q17">
        <f t="shared" si="4"/>
        <v>2822.274665797447</v>
      </c>
      <c r="R17">
        <f t="shared" si="4"/>
        <v>2904.120631105573</v>
      </c>
    </row>
    <row r="18" spans="1:18" ht="13.5">
      <c r="A18">
        <v>3</v>
      </c>
      <c r="B18">
        <v>15</v>
      </c>
      <c r="C18" s="13">
        <v>0.2</v>
      </c>
      <c r="D18" s="1">
        <f>VLOOKUP($B18,'価額'!$A:$R,17,FALSE)</f>
        <v>0.026461378374048192</v>
      </c>
      <c r="E18" s="1">
        <f>VLOOKUP($B18,'価額'!$A:$R,16,FALSE)</f>
        <v>0.01925</v>
      </c>
      <c r="F18">
        <f t="shared" si="2"/>
        <v>4000</v>
      </c>
      <c r="G18">
        <f t="shared" si="0"/>
        <v>4128</v>
      </c>
      <c r="H18">
        <f t="shared" si="3"/>
        <v>4115.616</v>
      </c>
      <c r="I18">
        <f aca="true" t="shared" si="5" ref="I18:R18">IF($F18=0,"",H18*(I31+1))</f>
        <v>4267.893792</v>
      </c>
      <c r="J18">
        <f t="shared" si="5"/>
        <v>4421.537968512</v>
      </c>
      <c r="K18">
        <f t="shared" si="5"/>
        <v>4576.291797409919</v>
      </c>
      <c r="L18">
        <f t="shared" si="5"/>
        <v>4576.291797409919</v>
      </c>
      <c r="M18">
        <f t="shared" si="5"/>
        <v>4704.427967737397</v>
      </c>
      <c r="N18">
        <f t="shared" si="5"/>
        <v>4892.605086446893</v>
      </c>
      <c r="O18">
        <f t="shared" si="5"/>
        <v>5205.7318119794945</v>
      </c>
      <c r="P18">
        <f t="shared" si="5"/>
        <v>5200.526080167515</v>
      </c>
      <c r="Q18">
        <f t="shared" si="5"/>
        <v>5132.919241125337</v>
      </c>
      <c r="R18">
        <f t="shared" si="5"/>
        <v>5009.729179338329</v>
      </c>
    </row>
    <row r="19" spans="1:18" ht="13.5">
      <c r="A19">
        <v>4</v>
      </c>
      <c r="B19">
        <v>19</v>
      </c>
      <c r="C19" s="13">
        <v>0.1</v>
      </c>
      <c r="D19" s="1">
        <f>VLOOKUP($B19,'価額'!$A:$R,17,FALSE)</f>
        <v>0.03329437116863979</v>
      </c>
      <c r="E19" s="1">
        <f>VLOOKUP($B19,'価額'!$A:$R,16,FALSE)</f>
        <v>0.06716666666666667</v>
      </c>
      <c r="F19">
        <f t="shared" si="2"/>
        <v>2000</v>
      </c>
      <c r="G19">
        <f t="shared" si="0"/>
        <v>2068</v>
      </c>
      <c r="H19">
        <f t="shared" si="3"/>
        <v>2175.536</v>
      </c>
      <c r="I19">
        <f aca="true" t="shared" si="6" ref="I19:R19">IF($F19=0,"",H19*(I32+1))</f>
        <v>2321.296912</v>
      </c>
      <c r="J19">
        <f t="shared" si="6"/>
        <v>2553.4266032</v>
      </c>
      <c r="K19">
        <f t="shared" si="6"/>
        <v>2816.4295433296</v>
      </c>
      <c r="L19">
        <f t="shared" si="6"/>
        <v>2881.207422826181</v>
      </c>
      <c r="M19">
        <f t="shared" si="6"/>
        <v>3045.436245927273</v>
      </c>
      <c r="N19">
        <f t="shared" si="6"/>
        <v>3148.9810782888003</v>
      </c>
      <c r="O19">
        <f t="shared" si="6"/>
        <v>3347.3668862209947</v>
      </c>
      <c r="P19">
        <f t="shared" si="6"/>
        <v>3494.6510292147186</v>
      </c>
      <c r="Q19">
        <f t="shared" si="6"/>
        <v>3851.10543419462</v>
      </c>
      <c r="R19">
        <f t="shared" si="6"/>
        <v>4340.1958243373365</v>
      </c>
    </row>
    <row r="20" spans="1:18" ht="13.5">
      <c r="A20">
        <v>5</v>
      </c>
      <c r="B20">
        <v>9</v>
      </c>
      <c r="C20" s="13">
        <v>0.2</v>
      </c>
      <c r="D20" s="1">
        <f>VLOOKUP($B20,'価額'!$A:$R,17,FALSE)</f>
        <v>0.014950423121609355</v>
      </c>
      <c r="E20" s="1">
        <f>VLOOKUP($B20,'価額'!$A:$R,16,FALSE)</f>
        <v>0.04033333333333333</v>
      </c>
      <c r="F20">
        <f t="shared" si="2"/>
        <v>4000</v>
      </c>
      <c r="G20">
        <f t="shared" si="0"/>
        <v>4132</v>
      </c>
      <c r="H20">
        <f t="shared" si="3"/>
        <v>4247.696</v>
      </c>
      <c r="I20">
        <f aca="true" t="shared" si="7" ref="I20:R20">IF($F20=0,"",H20*(I33+1))</f>
        <v>4358.136096</v>
      </c>
      <c r="J20">
        <f t="shared" si="7"/>
        <v>4645.773078336</v>
      </c>
      <c r="K20">
        <f t="shared" si="7"/>
        <v>4761.9174052944</v>
      </c>
      <c r="L20">
        <f t="shared" si="7"/>
        <v>4871.441505616171</v>
      </c>
      <c r="M20">
        <f t="shared" si="7"/>
        <v>5134.499346919444</v>
      </c>
      <c r="N20">
        <f t="shared" si="7"/>
        <v>5293.668826673947</v>
      </c>
      <c r="O20">
        <f t="shared" si="7"/>
        <v>5595.407949794361</v>
      </c>
      <c r="P20">
        <f t="shared" si="7"/>
        <v>5903.155387033051</v>
      </c>
      <c r="Q20">
        <f t="shared" si="7"/>
        <v>6192.41000099767</v>
      </c>
      <c r="R20">
        <f t="shared" si="7"/>
        <v>6421.529171034584</v>
      </c>
    </row>
    <row r="21" spans="1:18" ht="13.5">
      <c r="A21">
        <v>6</v>
      </c>
      <c r="B21">
        <v>18</v>
      </c>
      <c r="C21" s="13">
        <v>0.2</v>
      </c>
      <c r="D21" s="1">
        <f>VLOOKUP($B21,'価額'!$A:$R,17,FALSE)</f>
        <v>0.012726731590227594</v>
      </c>
      <c r="E21" s="1">
        <f>VLOOKUP($B21,'価額'!$A:$R,16,FALSE)</f>
        <v>0.009166666666666667</v>
      </c>
      <c r="F21">
        <f t="shared" si="2"/>
        <v>4000</v>
      </c>
      <c r="G21">
        <f t="shared" si="0"/>
        <v>4051.9999999999995</v>
      </c>
      <c r="H21">
        <f t="shared" si="3"/>
        <v>4076.3119999999994</v>
      </c>
      <c r="I21">
        <f aca="true" t="shared" si="8" ref="I21:R21">IF($F21=0,"",H21*(I34+1))</f>
        <v>4170.067175999999</v>
      </c>
      <c r="J21">
        <f t="shared" si="8"/>
        <v>4215.937914935998</v>
      </c>
      <c r="K21">
        <f t="shared" si="8"/>
        <v>4287.60885948991</v>
      </c>
      <c r="L21">
        <f t="shared" si="8"/>
        <v>4304.75929492787</v>
      </c>
      <c r="M21">
        <f t="shared" si="8"/>
        <v>4356.416406467004</v>
      </c>
      <c r="N21">
        <f t="shared" si="8"/>
        <v>4365.129239279938</v>
      </c>
      <c r="O21">
        <f t="shared" si="8"/>
        <v>4500.448245697616</v>
      </c>
      <c r="P21">
        <f t="shared" si="8"/>
        <v>4563.4545211373825</v>
      </c>
      <c r="Q21">
        <f t="shared" si="8"/>
        <v>4536.073794010558</v>
      </c>
      <c r="R21">
        <f t="shared" si="8"/>
        <v>4458.960539512379</v>
      </c>
    </row>
    <row r="22" spans="1:18" ht="13.5">
      <c r="A22">
        <v>7</v>
      </c>
      <c r="C22" s="13"/>
      <c r="D22" s="1" t="e">
        <f>VLOOKUP($B22,'価額'!$A:$R,17,FALSE)</f>
        <v>#N/A</v>
      </c>
      <c r="E22" s="1" t="e">
        <f>VLOOKUP($B22,'価額'!$A:$R,16,FALSE)</f>
        <v>#N/A</v>
      </c>
      <c r="F22">
        <f t="shared" si="2"/>
        <v>0</v>
      </c>
      <c r="G22">
        <f t="shared" si="0"/>
      </c>
      <c r="H22">
        <f t="shared" si="3"/>
      </c>
      <c r="I22">
        <f aca="true" t="shared" si="9" ref="I22:R22">IF($F22=0,"",H22*(I35+1))</f>
      </c>
      <c r="J22">
        <f t="shared" si="9"/>
      </c>
      <c r="K22">
        <f t="shared" si="9"/>
      </c>
      <c r="L22">
        <f t="shared" si="9"/>
      </c>
      <c r="M22">
        <f t="shared" si="9"/>
      </c>
      <c r="N22">
        <f t="shared" si="9"/>
      </c>
      <c r="O22">
        <f t="shared" si="9"/>
      </c>
      <c r="P22">
        <f t="shared" si="9"/>
      </c>
      <c r="Q22">
        <f t="shared" si="9"/>
      </c>
      <c r="R22">
        <f t="shared" si="9"/>
      </c>
    </row>
    <row r="23" spans="1:18" ht="13.5">
      <c r="A23">
        <v>8</v>
      </c>
      <c r="C23" s="13"/>
      <c r="D23" s="1" t="e">
        <f>VLOOKUP($B23,'価額'!$A:$R,17,FALSE)</f>
        <v>#N/A</v>
      </c>
      <c r="E23" s="1" t="e">
        <f>VLOOKUP($B23,'価額'!$A:$R,16,FALSE)</f>
        <v>#N/A</v>
      </c>
      <c r="F23">
        <f t="shared" si="2"/>
        <v>0</v>
      </c>
      <c r="G23">
        <f t="shared" si="0"/>
      </c>
      <c r="H23">
        <f t="shared" si="3"/>
      </c>
      <c r="I23">
        <f aca="true" t="shared" si="10" ref="I23:R23">IF($F23=0,"",H23*(I36+1))</f>
      </c>
      <c r="J23">
        <f t="shared" si="10"/>
      </c>
      <c r="K23">
        <f t="shared" si="10"/>
      </c>
      <c r="L23">
        <f t="shared" si="10"/>
      </c>
      <c r="M23">
        <f t="shared" si="10"/>
      </c>
      <c r="N23">
        <f t="shared" si="10"/>
      </c>
      <c r="O23">
        <f t="shared" si="10"/>
      </c>
      <c r="P23">
        <f t="shared" si="10"/>
      </c>
      <c r="Q23">
        <f t="shared" si="10"/>
      </c>
      <c r="R23">
        <f t="shared" si="10"/>
      </c>
    </row>
    <row r="24" spans="1:18" ht="13.5">
      <c r="A24">
        <v>9</v>
      </c>
      <c r="C24" s="13"/>
      <c r="D24" s="1" t="e">
        <f>VLOOKUP($B24,'価額'!$A:$R,17,FALSE)</f>
        <v>#N/A</v>
      </c>
      <c r="E24" s="1" t="e">
        <f>VLOOKUP($B24,'価額'!$A:$R,16,FALSE)</f>
        <v>#N/A</v>
      </c>
      <c r="F24">
        <f t="shared" si="2"/>
        <v>0</v>
      </c>
      <c r="G24">
        <f t="shared" si="0"/>
      </c>
      <c r="H24">
        <f t="shared" si="3"/>
      </c>
      <c r="I24">
        <f aca="true" t="shared" si="11" ref="I24:R24">IF($F24=0,"",H24*(I37+1))</f>
      </c>
      <c r="J24">
        <f t="shared" si="11"/>
      </c>
      <c r="K24">
        <f t="shared" si="11"/>
      </c>
      <c r="L24">
        <f t="shared" si="11"/>
      </c>
      <c r="M24">
        <f t="shared" si="11"/>
      </c>
      <c r="N24">
        <f t="shared" si="11"/>
      </c>
      <c r="O24">
        <f t="shared" si="11"/>
      </c>
      <c r="P24">
        <f t="shared" si="11"/>
      </c>
      <c r="Q24">
        <f t="shared" si="11"/>
      </c>
      <c r="R24">
        <f t="shared" si="11"/>
      </c>
    </row>
    <row r="25" spans="1:18" ht="13.5">
      <c r="A25">
        <v>10</v>
      </c>
      <c r="C25" s="13"/>
      <c r="D25" s="1" t="e">
        <f>VLOOKUP($B25,'価額'!$A:$R,17,FALSE)</f>
        <v>#N/A</v>
      </c>
      <c r="E25" s="1" t="e">
        <f>VLOOKUP($B25,'価額'!$A:$R,16,FALSE)</f>
        <v>#N/A</v>
      </c>
      <c r="F25">
        <f t="shared" si="2"/>
        <v>0</v>
      </c>
      <c r="G25">
        <f t="shared" si="0"/>
      </c>
      <c r="H25">
        <f t="shared" si="3"/>
      </c>
      <c r="I25">
        <f aca="true" t="shared" si="12" ref="I25:R25">IF($F25=0,"",H25*(I38+1))</f>
      </c>
      <c r="J25">
        <f t="shared" si="12"/>
      </c>
      <c r="K25">
        <f t="shared" si="12"/>
      </c>
      <c r="L25">
        <f t="shared" si="12"/>
      </c>
      <c r="M25">
        <f t="shared" si="12"/>
      </c>
      <c r="N25">
        <f t="shared" si="12"/>
      </c>
      <c r="O25">
        <f t="shared" si="12"/>
      </c>
      <c r="P25">
        <f t="shared" si="12"/>
      </c>
      <c r="Q25">
        <f t="shared" si="12"/>
      </c>
      <c r="R25">
        <f t="shared" si="12"/>
      </c>
    </row>
    <row r="26" spans="1:19" ht="13.5">
      <c r="A26" t="s">
        <v>15</v>
      </c>
      <c r="C26" s="14">
        <f>SUM(C16:C25)</f>
        <v>1</v>
      </c>
      <c r="D26" s="14"/>
      <c r="E26" s="14"/>
      <c r="F26">
        <f>SUM(F16:F25)</f>
        <v>20000</v>
      </c>
      <c r="G26">
        <f>SUM(G16:G25)</f>
        <v>20462</v>
      </c>
      <c r="H26">
        <f aca="true" t="shared" si="13" ref="H26:R26">SUM(H16:H25)</f>
        <v>20676.96</v>
      </c>
      <c r="I26">
        <f t="shared" si="13"/>
        <v>21667.317735999997</v>
      </c>
      <c r="J26">
        <f t="shared" si="13"/>
        <v>22715.784475688</v>
      </c>
      <c r="K26">
        <f t="shared" si="13"/>
        <v>23777.969232400552</v>
      </c>
      <c r="L26">
        <f t="shared" si="13"/>
        <v>23964.82499270572</v>
      </c>
      <c r="M26">
        <f t="shared" si="13"/>
        <v>24861.598099398456</v>
      </c>
      <c r="N26">
        <f t="shared" si="13"/>
        <v>25614.755328620256</v>
      </c>
      <c r="O26">
        <f t="shared" si="13"/>
        <v>27204.003299728196</v>
      </c>
      <c r="P26">
        <f t="shared" si="13"/>
        <v>28190.032337063865</v>
      </c>
      <c r="Q26">
        <f t="shared" si="13"/>
        <v>29001.8063300096</v>
      </c>
      <c r="R26">
        <f t="shared" si="13"/>
        <v>29491.61914491615</v>
      </c>
      <c r="S26" s="15"/>
    </row>
    <row r="27" spans="6:18" ht="13.5">
      <c r="F27">
        <v>1</v>
      </c>
      <c r="G27">
        <f>G26/F26</f>
        <v>1.0231</v>
      </c>
      <c r="H27">
        <f aca="true" t="shared" si="14" ref="H27:R27">H26/G26</f>
        <v>1.0105053269475124</v>
      </c>
      <c r="I27">
        <f t="shared" si="14"/>
        <v>1.0478966799761666</v>
      </c>
      <c r="J27">
        <f t="shared" si="14"/>
        <v>1.0483893185332298</v>
      </c>
      <c r="K27">
        <f t="shared" si="14"/>
        <v>1.04675976556519</v>
      </c>
      <c r="L27">
        <f t="shared" si="14"/>
        <v>1.0078583565517678</v>
      </c>
      <c r="M27">
        <f t="shared" si="14"/>
        <v>1.037420390383226</v>
      </c>
      <c r="N27">
        <f t="shared" si="14"/>
        <v>1.0302939990506894</v>
      </c>
      <c r="O27">
        <f t="shared" si="14"/>
        <v>1.0620442378121104</v>
      </c>
      <c r="P27">
        <f t="shared" si="14"/>
        <v>1.0362457328971697</v>
      </c>
      <c r="Q27">
        <f t="shared" si="14"/>
        <v>1.0287964903069098</v>
      </c>
      <c r="R27">
        <f t="shared" si="14"/>
        <v>1.0168890450937091</v>
      </c>
    </row>
    <row r="29" spans="7:18" ht="13.5">
      <c r="G29" s="1">
        <f>VLOOKUP($B$16,'価額'!$A:$N,3,FALSE)</f>
        <v>0.012</v>
      </c>
      <c r="H29" s="1">
        <f>VLOOKUP(B16,'価額'!A:N,4,FALSE)</f>
        <v>-0.007</v>
      </c>
      <c r="I29" s="1">
        <f>VLOOKUP(B16,'価額'!A:N,5,FALSE)</f>
        <v>0.094</v>
      </c>
      <c r="J29" s="1">
        <f>VLOOKUP(B16,'価額'!A:N,6,FALSE)</f>
        <v>0.045</v>
      </c>
      <c r="K29" s="1">
        <f>VLOOKUP(B16,'価額'!A:N,7,FALSE)</f>
        <v>0.077</v>
      </c>
      <c r="L29" s="1">
        <f>VLOOKUP(B16,'価額'!A:N,8,FALSE)</f>
        <v>0.001</v>
      </c>
      <c r="M29" s="1">
        <f>VLOOKUP(B16,'価額'!A:N,9,FALSE)</f>
        <v>0.046</v>
      </c>
      <c r="N29" s="1">
        <f>VLOOKUP(B16,'価額'!A:N,10,FALSE)</f>
        <v>0.043</v>
      </c>
      <c r="O29" s="1">
        <f>VLOOKUP(B16,'価額'!A:N,11,FALSE)</f>
        <v>0.093</v>
      </c>
      <c r="P29" s="1">
        <f>VLOOKUP(B16,'価額'!A:N,12,FALSE)</f>
        <v>0.068</v>
      </c>
      <c r="Q29" s="1">
        <f>VLOOKUP(B16,'価額'!A:N,13,FALSE)</f>
        <v>0.025</v>
      </c>
      <c r="R29" s="1">
        <f>VLOOKUP(B16,'価額'!A:N,14,FALSE)</f>
        <v>-0.017</v>
      </c>
    </row>
    <row r="30" spans="7:18" ht="13.5">
      <c r="G30" s="1">
        <f>VLOOKUP(B17,'価額'!A:N,3,FALSE)</f>
        <v>0.017</v>
      </c>
      <c r="H30" s="1">
        <f>VLOOKUP(B17,'価額'!A:N,4,FALSE)</f>
        <v>0.004</v>
      </c>
      <c r="I30" s="1">
        <f>VLOOKUP(B17,'価額'!A:N,5,FALSE)</f>
        <v>0.054</v>
      </c>
      <c r="J30" s="1">
        <f>VLOOKUP(B17,'価額'!A:N,6,FALSE)</f>
        <v>0.061</v>
      </c>
      <c r="K30" s="1">
        <f>VLOOKUP(B17,'価額'!A:N,7,FALSE)</f>
        <v>0.045</v>
      </c>
      <c r="L30" s="1">
        <f>VLOOKUP(B17,'価額'!A:N,8,FALSE)</f>
        <v>-0.004</v>
      </c>
      <c r="M30" s="1">
        <f>VLOOKUP(B17,'価額'!A:N,9,FALSE)</f>
        <v>0.026</v>
      </c>
      <c r="N30" s="1">
        <f>VLOOKUP(B17,'価額'!A:N,10,FALSE)</f>
        <v>0.029</v>
      </c>
      <c r="O30" s="1">
        <f>VLOOKUP(B17,'価額'!A:N,11,FALSE)</f>
        <v>0.055</v>
      </c>
      <c r="P30" s="1">
        <f>VLOOKUP(B17,'価額'!A:N,12,FALSE)</f>
        <v>0.027</v>
      </c>
      <c r="Q30" s="1">
        <f>VLOOKUP(B17,'価額'!A:N,13,FALSE)</f>
        <v>0.038</v>
      </c>
      <c r="R30" s="1">
        <f>VLOOKUP(B17,'価額'!A:N,14,FALSE)</f>
        <v>0.028999999999999998</v>
      </c>
    </row>
    <row r="31" spans="7:18" ht="13.5">
      <c r="G31" s="1">
        <f>VLOOKUP(B18,'価額'!A:N,3,FALSE)</f>
        <v>0.032</v>
      </c>
      <c r="H31" s="1">
        <f>VLOOKUP(B18,'価額'!A:N,4,FALSE)</f>
        <v>-0.003</v>
      </c>
      <c r="I31" s="1">
        <f>VLOOKUP(B18,'価額'!A:N,5,FALSE)</f>
        <v>0.037</v>
      </c>
      <c r="J31" s="1">
        <f>VLOOKUP(B18,'価額'!A:N,6,FALSE)</f>
        <v>0.036</v>
      </c>
      <c r="K31" s="1">
        <f>VLOOKUP(B18,'価額'!A:N,7,FALSE)</f>
        <v>0.035</v>
      </c>
      <c r="L31" s="1">
        <f>VLOOKUP(B18,'価額'!A:N,8,FALSE)</f>
        <v>0</v>
      </c>
      <c r="M31" s="1">
        <f>VLOOKUP(B18,'価額'!A:N,9,FALSE)</f>
        <v>0.028</v>
      </c>
      <c r="N31" s="1">
        <f>VLOOKUP(B18,'価額'!A:N,10,FALSE)</f>
        <v>0.04</v>
      </c>
      <c r="O31" s="1">
        <f>VLOOKUP(B18,'価額'!A:N,11,FALSE)</f>
        <v>0.064</v>
      </c>
      <c r="P31" s="1">
        <f>VLOOKUP(B18,'価額'!A:N,12,FALSE)</f>
        <v>-0.001</v>
      </c>
      <c r="Q31" s="1">
        <f>VLOOKUP(B18,'価額'!A:N,13,FALSE)</f>
        <v>-0.013</v>
      </c>
      <c r="R31" s="1">
        <f>VLOOKUP(B18,'価額'!A:N,14,FALSE)</f>
        <v>-0.024</v>
      </c>
    </row>
    <row r="32" spans="7:18" ht="13.5">
      <c r="G32" s="1">
        <f>VLOOKUP(B19,'価額'!A:N,3,FALSE)</f>
        <v>0.034</v>
      </c>
      <c r="H32" s="1">
        <f>VLOOKUP(B19,'価額'!A:N,4,FALSE)</f>
        <v>0.052</v>
      </c>
      <c r="I32" s="1">
        <f>VLOOKUP(B19,'価額'!A:N,5,FALSE)</f>
        <v>0.067</v>
      </c>
      <c r="J32" s="1">
        <f>VLOOKUP(B19,'価額'!A:N,6,FALSE)</f>
        <v>0.1</v>
      </c>
      <c r="K32" s="1">
        <f>VLOOKUP(B19,'価額'!A:N,7,FALSE)</f>
        <v>0.103</v>
      </c>
      <c r="L32" s="1">
        <f>VLOOKUP(B19,'価額'!A:N,8,FALSE)</f>
        <v>0.023</v>
      </c>
      <c r="M32" s="1">
        <f>VLOOKUP(B19,'価額'!A:N,9,FALSE)</f>
        <v>0.057</v>
      </c>
      <c r="N32" s="1">
        <f>VLOOKUP(B19,'価額'!A:N,10,FALSE)</f>
        <v>0.034</v>
      </c>
      <c r="O32" s="1">
        <f>VLOOKUP(B19,'価額'!A:N,11,FALSE)</f>
        <v>0.063</v>
      </c>
      <c r="P32" s="1">
        <f>VLOOKUP(B19,'価額'!A:N,12,FALSE)</f>
        <v>0.044</v>
      </c>
      <c r="Q32" s="1">
        <f>VLOOKUP(B19,'価額'!A:N,13,FALSE)</f>
        <v>0.102</v>
      </c>
      <c r="R32" s="1">
        <f>VLOOKUP(B19,'価額'!A:N,14,FALSE)</f>
        <v>0.127</v>
      </c>
    </row>
    <row r="33" spans="7:18" ht="13.5">
      <c r="G33" s="1">
        <f>VLOOKUP(B20,'価額'!A:N,3,FALSE)</f>
        <v>0.033</v>
      </c>
      <c r="H33" s="1">
        <f>VLOOKUP(B20,'価額'!A:N,4,FALSE)</f>
        <v>0.028</v>
      </c>
      <c r="I33" s="1">
        <f>VLOOKUP(B20,'価額'!A:N,5,FALSE)</f>
        <v>0.026</v>
      </c>
      <c r="J33" s="1">
        <f>VLOOKUP(B20,'価額'!A:N,6,FALSE)</f>
        <v>0.066</v>
      </c>
      <c r="K33" s="1">
        <f>VLOOKUP(B20,'価額'!A:N,7,FALSE)</f>
        <v>0.025</v>
      </c>
      <c r="L33" s="1">
        <f>VLOOKUP(B20,'価額'!A:N,8,FALSE)</f>
        <v>0.023</v>
      </c>
      <c r="M33" s="1">
        <f>VLOOKUP(B20,'価額'!A:N,9,FALSE)</f>
        <v>0.054</v>
      </c>
      <c r="N33" s="1">
        <f>VLOOKUP(B20,'価額'!A:N,10,FALSE)</f>
        <v>0.031</v>
      </c>
      <c r="O33" s="1">
        <f>VLOOKUP(B20,'価額'!A:N,11,FALSE)</f>
        <v>0.057</v>
      </c>
      <c r="P33" s="1">
        <f>VLOOKUP(B20,'価額'!A:N,12,FALSE)</f>
        <v>0.055</v>
      </c>
      <c r="Q33" s="1">
        <f>VLOOKUP(B20,'価額'!A:N,13,FALSE)</f>
        <v>0.049</v>
      </c>
      <c r="R33" s="1">
        <f>VLOOKUP(B20,'価額'!A:N,14,FALSE)</f>
        <v>0.037000000000000005</v>
      </c>
    </row>
    <row r="34" spans="7:18" ht="13.5">
      <c r="G34" s="1">
        <f>VLOOKUP(B21,'価額'!A:N,3,FALSE)</f>
        <v>0.013</v>
      </c>
      <c r="H34" s="1">
        <f>VLOOKUP(B21,'価額'!A:N,4,FALSE)</f>
        <v>0.006</v>
      </c>
      <c r="I34" s="1">
        <f>VLOOKUP(B21,'価額'!A:N,5,FALSE)</f>
        <v>0.023</v>
      </c>
      <c r="J34" s="1">
        <f>VLOOKUP(B21,'価額'!A:N,6,FALSE)</f>
        <v>0.011</v>
      </c>
      <c r="K34" s="1">
        <f>VLOOKUP(B21,'価額'!A:N,7,FALSE)</f>
        <v>0.017</v>
      </c>
      <c r="L34" s="1">
        <f>VLOOKUP(B21,'価額'!A:N,8,FALSE)</f>
        <v>0.004</v>
      </c>
      <c r="M34" s="1">
        <f>VLOOKUP(B21,'価額'!A:N,9,FALSE)</f>
        <v>0.012</v>
      </c>
      <c r="N34" s="1">
        <f>VLOOKUP(B21,'価額'!A:N,10,FALSE)</f>
        <v>0.002</v>
      </c>
      <c r="O34" s="1">
        <f>VLOOKUP(B21,'価額'!A:N,11,FALSE)</f>
        <v>0.031</v>
      </c>
      <c r="P34" s="1">
        <f>VLOOKUP(B21,'価額'!A:N,12,FALSE)</f>
        <v>0.014</v>
      </c>
      <c r="Q34" s="1">
        <f>VLOOKUP(B21,'価額'!A:N,13,FALSE)</f>
        <v>-0.006</v>
      </c>
      <c r="R34" s="1">
        <f>VLOOKUP(B21,'価額'!A:N,14,FALSE)</f>
        <v>-0.017</v>
      </c>
    </row>
    <row r="35" spans="7:18" ht="13.5">
      <c r="G35" s="1" t="e">
        <f>VLOOKUP(B22,'価額'!A:N,3,FALSE)</f>
        <v>#N/A</v>
      </c>
      <c r="H35" s="1" t="e">
        <f>VLOOKUP(B22,'価額'!A:N,4,FALSE)</f>
        <v>#N/A</v>
      </c>
      <c r="I35" s="1" t="e">
        <f>VLOOKUP(B22,'価額'!A:N,5,FALSE)</f>
        <v>#N/A</v>
      </c>
      <c r="J35" s="1" t="e">
        <f>VLOOKUP(B22,'価額'!A:N,6,FALSE)</f>
        <v>#N/A</v>
      </c>
      <c r="K35" s="1" t="e">
        <f>VLOOKUP(B22,'価額'!A:N,7,FALSE)</f>
        <v>#N/A</v>
      </c>
      <c r="L35" s="1" t="e">
        <f>VLOOKUP(B22,'価額'!A:N,8,FALSE)</f>
        <v>#N/A</v>
      </c>
      <c r="M35" s="1" t="e">
        <f>VLOOKUP(B22,'価額'!A:N,9,FALSE)</f>
        <v>#N/A</v>
      </c>
      <c r="N35" s="1" t="e">
        <f>VLOOKUP(B22,'価額'!A:N,10,FALSE)</f>
        <v>#N/A</v>
      </c>
      <c r="O35" s="1" t="e">
        <f>VLOOKUP(B22,'価額'!A:N,11,FALSE)</f>
        <v>#N/A</v>
      </c>
      <c r="P35" s="1" t="e">
        <f>VLOOKUP(B22,'価額'!A:N,12,FALSE)</f>
        <v>#N/A</v>
      </c>
      <c r="Q35" s="1" t="e">
        <f>VLOOKUP(B22,'価額'!A:N,13,FALSE)</f>
        <v>#N/A</v>
      </c>
      <c r="R35" s="1" t="e">
        <f>VLOOKUP(B22,'価額'!A:N,14,FALSE)</f>
        <v>#N/A</v>
      </c>
    </row>
    <row r="36" spans="7:18" ht="13.5">
      <c r="G36" s="1" t="e">
        <f>VLOOKUP(B23,'価額'!A:N,3,FALSE)</f>
        <v>#N/A</v>
      </c>
      <c r="H36" s="1" t="e">
        <f>VLOOKUP(B23,'価額'!A:N,4,FALSE)</f>
        <v>#N/A</v>
      </c>
      <c r="I36" s="1" t="e">
        <f>VLOOKUP(B23,'価額'!A:N,5,FALSE)</f>
        <v>#N/A</v>
      </c>
      <c r="J36" s="1" t="e">
        <f>VLOOKUP(B23,'価額'!A:N,6,FALSE)</f>
        <v>#N/A</v>
      </c>
      <c r="K36" s="1" t="e">
        <f>VLOOKUP(B23,'価額'!A:N,7,FALSE)</f>
        <v>#N/A</v>
      </c>
      <c r="L36" s="1" t="e">
        <f>VLOOKUP(B23,'価額'!A:N,8,FALSE)</f>
        <v>#N/A</v>
      </c>
      <c r="M36" s="1" t="e">
        <f>VLOOKUP(B23,'価額'!A:N,9,FALSE)</f>
        <v>#N/A</v>
      </c>
      <c r="N36" s="1" t="e">
        <f>VLOOKUP(B23,'価額'!A:N,10,FALSE)</f>
        <v>#N/A</v>
      </c>
      <c r="O36" s="1" t="e">
        <f>VLOOKUP(B23,'価額'!A:N,11,FALSE)</f>
        <v>#N/A</v>
      </c>
      <c r="P36" s="1" t="e">
        <f>VLOOKUP(B23,'価額'!A:N,12,FALSE)</f>
        <v>#N/A</v>
      </c>
      <c r="Q36" s="1" t="e">
        <f>VLOOKUP(B23,'価額'!A:N,13,FALSE)</f>
        <v>#N/A</v>
      </c>
      <c r="R36" s="1" t="e">
        <f>VLOOKUP(B23,'価額'!A:N,14,FALSE)</f>
        <v>#N/A</v>
      </c>
    </row>
    <row r="37" spans="7:18" ht="13.5">
      <c r="G37" s="1" t="e">
        <f>VLOOKUP(B24,'価額'!A:N,3,FALSE)</f>
        <v>#N/A</v>
      </c>
      <c r="H37" s="1" t="e">
        <f>VLOOKUP(B24,'価額'!A:N,4,FALSE)</f>
        <v>#N/A</v>
      </c>
      <c r="I37" s="1" t="e">
        <f>VLOOKUP(B24,'価額'!A:N,5,FALSE)</f>
        <v>#N/A</v>
      </c>
      <c r="J37" s="1" t="e">
        <f>VLOOKUP(B24,'価額'!A:N,6,FALSE)</f>
        <v>#N/A</v>
      </c>
      <c r="K37" s="1" t="e">
        <f>VLOOKUP(B24,'価額'!A:N,7,FALSE)</f>
        <v>#N/A</v>
      </c>
      <c r="L37" s="1" t="e">
        <f>VLOOKUP(B24,'価額'!A:N,8,FALSE)</f>
        <v>#N/A</v>
      </c>
      <c r="M37" s="1" t="e">
        <f>VLOOKUP(B24,'価額'!A:N,9,FALSE)</f>
        <v>#N/A</v>
      </c>
      <c r="N37" s="1" t="e">
        <f>VLOOKUP(B24,'価額'!A:N,10,FALSE)</f>
        <v>#N/A</v>
      </c>
      <c r="O37" s="1" t="e">
        <f>VLOOKUP(B24,'価額'!A:N,11,FALSE)</f>
        <v>#N/A</v>
      </c>
      <c r="P37" s="1" t="e">
        <f>VLOOKUP(B24,'価額'!A:N,12,FALSE)</f>
        <v>#N/A</v>
      </c>
      <c r="Q37" s="1" t="e">
        <f>VLOOKUP(B24,'価額'!A:N,13,FALSE)</f>
        <v>#N/A</v>
      </c>
      <c r="R37" s="1" t="e">
        <f>VLOOKUP(B24,'価額'!A:N,14,FALSE)</f>
        <v>#N/A</v>
      </c>
    </row>
    <row r="38" spans="7:18" ht="13.5">
      <c r="G38" s="1" t="e">
        <f>VLOOKUP(B25,'価額'!A:N,3,FALSE)</f>
        <v>#N/A</v>
      </c>
      <c r="H38" s="1" t="e">
        <f>VLOOKUP(B25,'価額'!A:N,4,FALSE)</f>
        <v>#N/A</v>
      </c>
      <c r="I38" s="1" t="e">
        <f>VLOOKUP(B25,'価額'!A:N,5,FALSE)</f>
        <v>#N/A</v>
      </c>
      <c r="J38" s="1" t="e">
        <f>VLOOKUP(B25,'価額'!A:N,6,FALSE)</f>
        <v>#N/A</v>
      </c>
      <c r="K38" s="1" t="e">
        <f>VLOOKUP(B25,'価額'!A:N,7,FALSE)</f>
        <v>#N/A</v>
      </c>
      <c r="L38" s="1" t="e">
        <f>VLOOKUP(B25,'価額'!A:N,8,FALSE)</f>
        <v>#N/A</v>
      </c>
      <c r="M38" s="1" t="e">
        <f>VLOOKUP(B25,'価額'!A:N,9,FALSE)</f>
        <v>#N/A</v>
      </c>
      <c r="N38" s="1" t="e">
        <f>VLOOKUP(B25,'価額'!A:N,10,FALSE)</f>
        <v>#N/A</v>
      </c>
      <c r="O38" s="1" t="e">
        <f>VLOOKUP(B25,'価額'!A:N,11,FALSE)</f>
        <v>#N/A</v>
      </c>
      <c r="P38" s="1" t="e">
        <f>VLOOKUP(B25,'価額'!A:N,12,FALSE)</f>
        <v>#N/A</v>
      </c>
      <c r="Q38" s="1" t="e">
        <f>VLOOKUP(B25,'価額'!A:N,13,FALSE)</f>
        <v>#N/A</v>
      </c>
      <c r="R38" s="1" t="e">
        <f>VLOOKUP(B25,'価額'!A:N,14,FALSE)</f>
        <v>#N/A</v>
      </c>
    </row>
    <row r="39" spans="7:18" ht="13.5">
      <c r="G39" s="1" t="e">
        <f>VLOOKUP(B26,'価額'!A:N,3,FALSE)</f>
        <v>#N/A</v>
      </c>
      <c r="H39" t="e">
        <f aca="true" t="shared" si="15" ref="H39:R39">SUM(H29:H38)</f>
        <v>#N/A</v>
      </c>
      <c r="I39" t="e">
        <f t="shared" si="15"/>
        <v>#N/A</v>
      </c>
      <c r="J39" t="e">
        <f t="shared" si="15"/>
        <v>#N/A</v>
      </c>
      <c r="K39" t="e">
        <f t="shared" si="15"/>
        <v>#N/A</v>
      </c>
      <c r="L39" t="e">
        <f t="shared" si="15"/>
        <v>#N/A</v>
      </c>
      <c r="M39" t="e">
        <f t="shared" si="15"/>
        <v>#N/A</v>
      </c>
      <c r="N39" t="e">
        <f t="shared" si="15"/>
        <v>#N/A</v>
      </c>
      <c r="O39" t="e">
        <f t="shared" si="15"/>
        <v>#N/A</v>
      </c>
      <c r="P39" t="e">
        <f t="shared" si="15"/>
        <v>#N/A</v>
      </c>
      <c r="Q39" t="e">
        <f t="shared" si="15"/>
        <v>#N/A</v>
      </c>
      <c r="R39" t="e">
        <f t="shared" si="15"/>
        <v>#N/A</v>
      </c>
    </row>
  </sheetData>
  <mergeCells count="18">
    <mergeCell ref="A2:B2"/>
    <mergeCell ref="G14:G15"/>
    <mergeCell ref="H14:H15"/>
    <mergeCell ref="P14:P15"/>
    <mergeCell ref="I14:I15"/>
    <mergeCell ref="J14:J15"/>
    <mergeCell ref="K14:K15"/>
    <mergeCell ref="L14:L15"/>
    <mergeCell ref="Q14:Q15"/>
    <mergeCell ref="R14:R15"/>
    <mergeCell ref="A4:B4"/>
    <mergeCell ref="A3:B3"/>
    <mergeCell ref="A5:B5"/>
    <mergeCell ref="A6:B6"/>
    <mergeCell ref="A7:B7"/>
    <mergeCell ref="M14:M15"/>
    <mergeCell ref="N14:N15"/>
    <mergeCell ref="O14:O15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1"/>
  <sheetViews>
    <sheetView workbookViewId="0" topLeftCell="A13">
      <selection activeCell="S4" sqref="S4"/>
    </sheetView>
  </sheetViews>
  <sheetFormatPr defaultColWidth="9.00390625" defaultRowHeight="30" customHeight="1"/>
  <cols>
    <col min="1" max="16384" width="5.125" style="0" customWidth="1"/>
  </cols>
  <sheetData>
    <row r="1" spans="1:20" ht="30" customHeight="1" thickBot="1">
      <c r="A1" s="8"/>
      <c r="B1" s="11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8">
        <v>9</v>
      </c>
      <c r="K1" s="8">
        <v>10</v>
      </c>
      <c r="L1" s="8">
        <v>11</v>
      </c>
      <c r="M1" s="8">
        <v>12</v>
      </c>
      <c r="N1" s="8">
        <v>13</v>
      </c>
      <c r="O1" s="8">
        <v>14</v>
      </c>
      <c r="P1" s="8">
        <v>15</v>
      </c>
      <c r="Q1" s="8">
        <v>16</v>
      </c>
      <c r="R1" s="8">
        <v>17</v>
      </c>
      <c r="S1" s="8">
        <v>18</v>
      </c>
      <c r="T1" s="8">
        <v>19</v>
      </c>
    </row>
    <row r="2" ht="30" customHeight="1">
      <c r="A2" s="9">
        <v>1</v>
      </c>
    </row>
    <row r="3" spans="1:8" ht="30" customHeight="1">
      <c r="A3" s="53">
        <v>2</v>
      </c>
      <c r="B3">
        <f>CORREL('価額'!$C$3:$N$3,'価額'!C4:N4)</f>
        <v>0.11284531089154064</v>
      </c>
      <c r="H3" s="19" t="s">
        <v>24</v>
      </c>
    </row>
    <row r="4" spans="1:8" ht="30" customHeight="1">
      <c r="A4" s="10">
        <v>3</v>
      </c>
      <c r="B4">
        <f>CORREL('価額'!$C$3:$N$3,'価額'!C5:N5)</f>
        <v>0.8897552771451844</v>
      </c>
      <c r="C4">
        <f>CORREL('価額'!$C$4:$N$4,'価額'!C5:N5)</f>
        <v>0.2230086099968327</v>
      </c>
      <c r="H4" s="20" t="s">
        <v>25</v>
      </c>
    </row>
    <row r="5" spans="1:8" ht="30" customHeight="1">
      <c r="A5" s="10">
        <v>4</v>
      </c>
      <c r="B5">
        <f>CORREL('価額'!$C$3:$N$3,'価額'!C6:N6)</f>
        <v>0.2542098746201482</v>
      </c>
      <c r="C5">
        <f>CORREL('価額'!$C$4:$N$4,'価額'!C6:N6)</f>
        <v>0.4782166732835524</v>
      </c>
      <c r="D5">
        <f>CORREL('価額'!$C$5:$N$5,'価額'!C6:N6)</f>
        <v>0.14210727810481558</v>
      </c>
      <c r="H5" s="21" t="s">
        <v>26</v>
      </c>
    </row>
    <row r="6" spans="1:5" ht="30" customHeight="1">
      <c r="A6" s="53">
        <v>5</v>
      </c>
      <c r="B6">
        <f>CORREL('価額'!$C$3:$N$3,'価額'!C7:N7)</f>
        <v>0.25903198521558946</v>
      </c>
      <c r="C6">
        <f>CORREL('価額'!$C$4:$N$4,'価額'!C7:N7)</f>
        <v>0.7213166863747149</v>
      </c>
      <c r="D6">
        <f>CORREL('価額'!C$5:N$5,'価額'!C7:N7)</f>
        <v>0.1356888537700778</v>
      </c>
      <c r="E6">
        <f>CORREL('価額'!$C$6:$N$6,'価額'!C7:N7)</f>
        <v>0.8429596384495546</v>
      </c>
    </row>
    <row r="7" spans="1:6" ht="30" customHeight="1">
      <c r="A7" s="10">
        <v>6</v>
      </c>
      <c r="B7">
        <f>CORREL('価額'!$C$3:$N$3,'価額'!C8:N8)</f>
        <v>0.5095867725369347</v>
      </c>
      <c r="C7">
        <f>CORREL('価額'!$C$4:$N$4,'価額'!C8:N8)</f>
        <v>0.6518313221958907</v>
      </c>
      <c r="D7">
        <f>CORREL('価額'!$C$5:$N$5,'価額'!C8:N8)</f>
        <v>0.4767715719396814</v>
      </c>
      <c r="E7">
        <f>CORREL('価額'!$C$6:$N$6,'価額'!C8:N8)</f>
        <v>0.8489263353082441</v>
      </c>
      <c r="F7">
        <f>CORREL('価額'!$C$7:$N$7,'価額'!C8:N8)</f>
        <v>0.8488584374611698</v>
      </c>
    </row>
    <row r="8" spans="1:7" ht="30" customHeight="1">
      <c r="A8" s="10">
        <v>7</v>
      </c>
      <c r="B8">
        <f>CORREL('価額'!$C$3:$N$3,'価額'!C9:N9)</f>
        <v>0.3376166798583589</v>
      </c>
      <c r="C8">
        <f>CORREL('価額'!$C$4:$N$4,'価額'!C9:N9)</f>
        <v>0.63993671014376</v>
      </c>
      <c r="D8">
        <f>CORREL('価額'!$C$5:$N$5,'価額'!C9:N9)</f>
        <v>0.36687902713098064</v>
      </c>
      <c r="E8">
        <f>CORREL('価額'!$C$6:$N$6,'価額'!C9:N9)</f>
        <v>0.713379500128846</v>
      </c>
      <c r="F8">
        <f>CORREL('価額'!$C$7:$N$7,'価額'!$C$9:$N$9)</f>
        <v>0.5586483293906926</v>
      </c>
      <c r="G8">
        <f>CORREL('価額'!$C$8:$N$8,'価額'!C9:N9)</f>
        <v>0.7813594108089073</v>
      </c>
    </row>
    <row r="9" spans="1:8" ht="30" customHeight="1">
      <c r="A9" s="10">
        <v>8</v>
      </c>
      <c r="B9">
        <f>CORREL('価額'!$C$3:$N$3,'価額'!C10:N10)</f>
        <v>-0.14701904421049855</v>
      </c>
      <c r="C9">
        <f>CORREL('価額'!$C$4:$N$4,'価額'!C10:N10)</f>
        <v>0.47687392934971506</v>
      </c>
      <c r="D9">
        <f>CORREL('価額'!$C$5:$N$5,'価額'!C10:N10)</f>
        <v>-0.12417687078948586</v>
      </c>
      <c r="E9">
        <f>CORREL('価額'!$C$6:$N$6,'価額'!C10:N10)</f>
        <v>0.6972871990009094</v>
      </c>
      <c r="F9">
        <f>CORREL('価額'!$C$7:$N$7,'価額'!C10:N10)</f>
        <v>0.7755595916163452</v>
      </c>
      <c r="G9">
        <f>CORREL('価額'!$C8:$N8,'価額'!$C$10:$N$10)</f>
        <v>0.589699728068135</v>
      </c>
      <c r="H9">
        <f>CORREL('価額'!$C$9:$N$9,'価額'!C10:N10)</f>
        <v>0.23410550748538572</v>
      </c>
    </row>
    <row r="10" spans="1:9" ht="30" customHeight="1">
      <c r="A10" s="10">
        <v>9</v>
      </c>
      <c r="B10">
        <f>CORREL('価額'!$C$3:$N$3,'価額'!C11:N11)</f>
        <v>0.16136707387466234</v>
      </c>
      <c r="C10">
        <f>CORREL('価額'!$C$4:$N$4,'価額'!C11:N11)</f>
        <v>0.2645579674085283</v>
      </c>
      <c r="D10">
        <f>CORREL('価額'!$C$5:$N$5,'価額'!C11:N11)</f>
        <v>-0.06928008793034184</v>
      </c>
      <c r="E10">
        <f>CORREL('価額'!$C$6:$N$6,'価額'!C11:N11)</f>
        <v>0.3064544162343335</v>
      </c>
      <c r="F10">
        <f>CORREL('価額'!$C$7:$N$7,'価額'!C11:N11)</f>
        <v>0.4923072463353139</v>
      </c>
      <c r="G10">
        <f>CORREL('価額'!$C$8:$N$8,'価額'!C11:N11)</f>
        <v>0.3582847679615247</v>
      </c>
      <c r="H10">
        <f>CORREL('価額'!$C$9:$N$9,'価額'!C11:N11)</f>
        <v>0.048843714012255804</v>
      </c>
      <c r="I10">
        <f>CORREL('価額'!$C$10:$N$10,'価額'!C11:N11)</f>
        <v>0.16861666452053956</v>
      </c>
    </row>
    <row r="11" spans="1:10" ht="30" customHeight="1">
      <c r="A11" s="10">
        <v>10</v>
      </c>
      <c r="B11">
        <f>CORREL('価額'!$C$3:$N$3,'価額'!C12:N12)</f>
        <v>0.1340296867767861</v>
      </c>
      <c r="C11">
        <f>CORREL('価額'!$C$4:$N$4,'価額'!C12:N12)</f>
        <v>0.36873585149282706</v>
      </c>
      <c r="D11">
        <f>CORREL('価額'!$C$5:$N$5,'価額'!C12:N12)</f>
        <v>-0.15741179703432304</v>
      </c>
      <c r="E11">
        <f>CORREL('価額'!$C$6:$N$6,'価額'!C12:N12)</f>
        <v>0.6130367910526485</v>
      </c>
      <c r="F11">
        <f>CORREL('価額'!$C$7:$N$7,'価額'!C12:N12)</f>
        <v>0.7794186987492419</v>
      </c>
      <c r="G11">
        <f>CORREL('価額'!$C$8:$N$8,'価額'!C12:N12)</f>
        <v>0.5574466089270123</v>
      </c>
      <c r="H11">
        <f>CORREL('価額'!$C$9:$N$9,'価額'!C12:N12)</f>
        <v>0.2576584034736196</v>
      </c>
      <c r="I11">
        <f>CORREL('価額'!$C$10:$N$10,'価額'!C12:N12)</f>
        <v>0.45385095231181233</v>
      </c>
      <c r="J11">
        <f>CORREL('価額'!$C$11:$N$11,'価額'!C12:N12)</f>
        <v>0.7247796348922705</v>
      </c>
    </row>
    <row r="12" spans="1:11" ht="30" customHeight="1">
      <c r="A12" s="10">
        <v>11</v>
      </c>
      <c r="B12">
        <f>CORREL('価額'!$C$3:$N$3,'価額'!C13:N13)</f>
        <v>0.40521850545957894</v>
      </c>
      <c r="C12">
        <f>CORREL('価額'!$C$4:$N$4,'価額'!C13:N13)</f>
        <v>0.49232900910806854</v>
      </c>
      <c r="D12">
        <f>CORREL('価額'!$C$5:$N$5,'価額'!C13:N13)</f>
        <v>0.19052564053692553</v>
      </c>
      <c r="E12">
        <f>CORREL('価額'!$C$6:$N$6,'価額'!C13:N13)</f>
        <v>0.716705746569664</v>
      </c>
      <c r="F12">
        <f>CORREL('価額'!$C$7:$N$7,'価額'!C13:N13)</f>
        <v>0.8853439605233047</v>
      </c>
      <c r="G12">
        <f>CORREL('価額'!$C$8:$N$8,'価額'!C13:N13)</f>
        <v>0.6854846503398139</v>
      </c>
      <c r="H12">
        <f>CORREL('価額'!$C$9:$N$9,'価額'!C13:N13)</f>
        <v>0.3396026801581992</v>
      </c>
      <c r="I12">
        <f>CORREL('価額'!$C$10:$N$10,'価額'!C13:N13)</f>
        <v>0.5778769695676607</v>
      </c>
      <c r="J12">
        <f>CORREL('価額'!$C$11:$N$11,'価額'!C13:N13)</f>
        <v>0.5593816073116556</v>
      </c>
      <c r="K12">
        <f>CORREL('価額'!$C$12:$N$12,'価額'!C13:N13)</f>
        <v>0.8112665721572269</v>
      </c>
    </row>
    <row r="13" spans="1:12" ht="30" customHeight="1">
      <c r="A13" s="10">
        <v>12</v>
      </c>
      <c r="B13">
        <f>CORREL('価額'!$C$3:$N$3,'価額'!C14:N14)</f>
        <v>0.538216276280118</v>
      </c>
      <c r="C13">
        <f>CORREL('価額'!$C$4:$N$4,'価額'!C14:N14)</f>
        <v>0.30285731250877324</v>
      </c>
      <c r="D13">
        <f>CORREL('価額'!$C$5:$N$5,'価額'!C14:N14)</f>
        <v>0.37301430449946005</v>
      </c>
      <c r="E13">
        <f>CORREL('価額'!$C$6:$N$6,'価額'!C14:N14)</f>
        <v>0.74789130417848</v>
      </c>
      <c r="F13">
        <f>CORREL('価額'!$C$7:$N$7,'価額'!C14:N14)</f>
        <v>0.6510318378318234</v>
      </c>
      <c r="G13">
        <f>CORREL('価額'!$C$8:$N$8,'価額'!C14:N14)</f>
        <v>0.7428751807334711</v>
      </c>
      <c r="H13">
        <f>CORREL('価額'!$C$9:$N$9,'価額'!C14:N14)</f>
        <v>0.5747819770356256</v>
      </c>
      <c r="I13">
        <f>CORREL('価額'!$C$10:$N$10,'価額'!C14:N14)</f>
        <v>0.3053462589281856</v>
      </c>
      <c r="J13">
        <f>CORREL('価額'!$C$11:$N$11,'価額'!C14:N14)</f>
        <v>0.4901050885397748</v>
      </c>
      <c r="K13">
        <f>CORREL('価額'!$C$12:$N$12,'価額'!C14:N14)</f>
        <v>0.6431073421902455</v>
      </c>
      <c r="L13">
        <f>CORREL('価額'!$C$13:$N$13,'価額'!C14:N14)</f>
        <v>0.5894670107655858</v>
      </c>
    </row>
    <row r="14" spans="1:13" ht="30" customHeight="1">
      <c r="A14" s="10">
        <v>13</v>
      </c>
      <c r="B14">
        <f>CORREL('価額'!$C$3:$N$3,'価額'!C15:N15)</f>
        <v>0.05829875257007868</v>
      </c>
      <c r="C14">
        <f>CORREL('価額'!$C$4:$N$4,'価額'!C15:N15)</f>
        <v>0.4267605806404565</v>
      </c>
      <c r="D14">
        <f>CORREL('価額'!$C$5:$N$5,'価額'!C15:N15)</f>
        <v>-0.1757616574604073</v>
      </c>
      <c r="E14">
        <f>CORREL('価額'!$C$6:$N$6,'価額'!C15:N15)</f>
        <v>0.4752232056625247</v>
      </c>
      <c r="F14">
        <f>CORREL('価額'!$C$7:$N$7,'価額'!C15:N15)</f>
        <v>0.6147027525410809</v>
      </c>
      <c r="G14">
        <f>CORREL('価額'!$C$8:$N$8,'価額'!C15:N15)</f>
        <v>0.3429842065253137</v>
      </c>
      <c r="H14">
        <f>CORREL('価額'!$C$9:$N$9,'価額'!C15:N15)</f>
        <v>0.20281613932421447</v>
      </c>
      <c r="I14">
        <f>CORREL('価額'!$C$10:$N$10,'価額'!C15:N15)</f>
        <v>0.4099314208438221</v>
      </c>
      <c r="J14">
        <f>CORREL('価額'!$C$11:$N$11,'価額'!C15:N15)</f>
        <v>0.31052073527012286</v>
      </c>
      <c r="K14">
        <f>CORREL('価額'!$C$12:$N$12,'価額'!C15:N15)</f>
        <v>0.695356971319766</v>
      </c>
      <c r="L14">
        <f>CORREL('価額'!$C$13:$N$13,'価額'!C15:N15)</f>
        <v>0.5479175654380998</v>
      </c>
      <c r="M14">
        <f>CORREL('価額'!$C$14:$N$14,'価額'!C15:N15)</f>
        <v>0.4095253410018581</v>
      </c>
    </row>
    <row r="15" spans="1:14" ht="30" customHeight="1">
      <c r="A15" s="10">
        <v>14</v>
      </c>
      <c r="B15">
        <f>CORREL('価額'!$C$3:$N$3,'価額'!C16:N16)</f>
        <v>0.011740254820742056</v>
      </c>
      <c r="C15">
        <f>CORREL('価額'!$C$4:$N$4,'価額'!C16:N16)</f>
        <v>-0.04699648276751058</v>
      </c>
      <c r="D15">
        <f>CORREL('価額'!$C$5:$N$5,'価額'!C16:N16)</f>
        <v>-0.3594615651746814</v>
      </c>
      <c r="E15">
        <f>CORREL('価額'!$C$6:$N$6,'価額'!C16:N16)</f>
        <v>-0.07936970924905612</v>
      </c>
      <c r="F15">
        <f>CORREL('価額'!$C$7:$N$7,'価額'!C16:N16)</f>
        <v>0.1231180968846998</v>
      </c>
      <c r="G15">
        <f>CORREL('価額'!$C$8:$N$8,'価額'!C16:N16)</f>
        <v>-0.12349714659690761</v>
      </c>
      <c r="H15">
        <f>CORREL('価額'!$C$9:$N$9,'価額'!C16:N16)</f>
        <v>-0.1959427563908615</v>
      </c>
      <c r="I15">
        <f>CORREL('価額'!$C$10:$N$10,'価額'!C16:N16)</f>
        <v>-0.21562095170194895</v>
      </c>
      <c r="J15">
        <f>CORREL('価額'!$C$11:$N$11,'価額'!C16:N16)</f>
        <v>0.4955994031867753</v>
      </c>
      <c r="K15">
        <f>CORREL('価額'!$C$12:$N$12,'価額'!C16:N16)</f>
        <v>0.5892268269254227</v>
      </c>
      <c r="L15">
        <f>CORREL('価額'!$C$13:$N$13,'価額'!C16:N16)</f>
        <v>0.3025264526270788</v>
      </c>
      <c r="M15">
        <f>CORREL('価額'!$C$14:$N$14,'価額'!C16:N16)</f>
        <v>0.06562313201190732</v>
      </c>
      <c r="N15">
        <f>CORREL('価額'!$C$15:$N$15,'価額'!C16:N16)</f>
        <v>0.5791737251150253</v>
      </c>
    </row>
    <row r="16" spans="1:15" ht="30" customHeight="1">
      <c r="A16" s="53">
        <v>15</v>
      </c>
      <c r="B16">
        <f>CORREL('価額'!$C$3:$N$3,'価額'!C17:N17)</f>
        <v>0.2173599575987284</v>
      </c>
      <c r="C16">
        <f>CORREL('価額'!$C$4:$N$4,'価額'!C17:N17)</f>
        <v>0.716042810158311</v>
      </c>
      <c r="D16">
        <f>CORREL('価額'!$C$5:$N$5,'価額'!C17:N17)</f>
        <v>0.4147909127140865</v>
      </c>
      <c r="E16">
        <f>CORREL('価額'!$C$6:$N$6,'価額'!C17:N17)</f>
        <v>0.27201630268557714</v>
      </c>
      <c r="F16">
        <f>CORREL('価額'!$C$7:$N$7,'価額'!C17:N17)</f>
        <v>0.5398429577327418</v>
      </c>
      <c r="G16">
        <f>CORREL('価額'!$C$8:$N$8,'価額'!C17:N17)</f>
        <v>0.5756465490184033</v>
      </c>
      <c r="H16">
        <f>CORREL('価額'!$C$9:$N$9,'価額'!C17:N17)</f>
        <v>0.316896667729184</v>
      </c>
      <c r="I16">
        <f>CORREL('価額'!$C$10:$N$10,'価額'!C17:N17)</f>
        <v>0.5540468797698708</v>
      </c>
      <c r="J16">
        <f>CORREL('価額'!$C$11:$N$11,'価額'!C17:N17)</f>
        <v>0.15809924870127193</v>
      </c>
      <c r="K16">
        <f>CORREL('価額'!$C$12:$N$12,'価額'!C17:N17)</f>
        <v>0.047202846576090175</v>
      </c>
      <c r="L16">
        <f>CORREL('価額'!$C$13:$N$13,'価額'!C17:N17)</f>
        <v>0.35336552001367566</v>
      </c>
      <c r="M16">
        <f>CORREL('価額'!$C$14:$N$14,'価額'!C17:N17)</f>
        <v>0.10129554597546513</v>
      </c>
      <c r="N16">
        <f>CORREL('価額'!$C$15:$N$15,'価額'!C17:N17)</f>
        <v>-0.04824769253077858</v>
      </c>
      <c r="O16">
        <f>CORREL('価額'!$C$16:$N$16,'価額'!C17:N17)</f>
        <v>-0.3752299352724636</v>
      </c>
    </row>
    <row r="17" spans="1:16" ht="30" customHeight="1">
      <c r="A17" s="53">
        <v>16</v>
      </c>
      <c r="B17">
        <f>CORREL('価額'!$C$3:$N$3,'価額'!C18:N18)</f>
        <v>0.37513746515217233</v>
      </c>
      <c r="C17">
        <f>CORREL('価額'!$C$4:$N$4,'価額'!C18:N18)</f>
        <v>-0.10399219740210597</v>
      </c>
      <c r="D17">
        <f>CORREL('価額'!$C$5:$N$5,'価額'!C18:N18)</f>
        <v>0.2651005244301007</v>
      </c>
      <c r="E17">
        <f>CORREL('価額'!$C$6:$N$6,'価額'!C18:N18)</f>
        <v>0.09807759829506177</v>
      </c>
      <c r="F17">
        <f>CORREL('価額'!$C$7:$N$7,'価額'!C18:N18)</f>
        <v>-0.0011162196785108505</v>
      </c>
      <c r="G17">
        <f>CORREL('価額'!$C$8:$N$8,'価額'!C18:N18)</f>
        <v>0.06889061516260366</v>
      </c>
      <c r="H17">
        <f>CORREL('価額'!$C$9:$N$9,'価額'!C18:N18)</f>
        <v>0.018941506480104557</v>
      </c>
      <c r="I17">
        <f>CORREL('価額'!$C$10:$N$10,'価額'!C18:N18)</f>
        <v>-0.227415609585028</v>
      </c>
      <c r="J17">
        <f>CORREL('価額'!$C$11:$N$11,'価額'!C18:N18)</f>
        <v>0.011259996731771416</v>
      </c>
      <c r="K17">
        <f>CORREL('価額'!$C$12:$N$12,'価額'!C18:N18)</f>
        <v>0.2302778446278221</v>
      </c>
      <c r="L17">
        <f>CORREL('価額'!$C$13:$N$13,'価額'!C18:N18)</f>
        <v>0.2637984722726867</v>
      </c>
      <c r="M17">
        <f>CORREL('価額'!$C$14:$N$14,'価額'!C18:N18)</f>
        <v>0.17738001814490156</v>
      </c>
      <c r="N17">
        <f>CORREL('価額'!$C$15:$N$15,'価額'!C18:N18)</f>
        <v>0.32527620871904434</v>
      </c>
      <c r="O17">
        <f>CORREL('価額'!$C$16:$N$16,'価額'!C18:N18)</f>
        <v>0.40383105585893037</v>
      </c>
      <c r="P17">
        <f>CORREL('価額'!$C$17:$N$17,'価額'!$C$21:$N$21)</f>
        <v>-0.24037359014040988</v>
      </c>
    </row>
    <row r="18" spans="1:17" ht="30" customHeight="1">
      <c r="A18" s="53">
        <v>17</v>
      </c>
      <c r="B18">
        <f>CORREL('価額'!$C$3:$N$3,'価額'!C19:N19)</f>
        <v>0.17228784599636834</v>
      </c>
      <c r="C18">
        <f>CORREL('価額'!$C$4:$N$4,'価額'!C19:N19)</f>
        <v>0.7451517302287309</v>
      </c>
      <c r="D18">
        <f>CORREL('価額'!$C$5:$N$5,'価額'!C19:N19)</f>
        <v>0.12657036790617246</v>
      </c>
      <c r="E18">
        <f>CORREL('価額'!$C$6:$N$6,'価額'!C19:N19)</f>
        <v>0.5149689988753968</v>
      </c>
      <c r="F18">
        <f>CORREL('価額'!$C$7:$N$7,'価額'!C19:N19)</f>
        <v>0.7212751949611713</v>
      </c>
      <c r="G18">
        <f>CORREL('価額'!$C$8:$N$8,'価額'!C19:N19)</f>
        <v>0.6379431950012032</v>
      </c>
      <c r="H18">
        <f>CORREL('価額'!$C$9:$N$9,'価額'!C19:N19)</f>
        <v>0.47704368316762935</v>
      </c>
      <c r="I18">
        <f>CORREL('価額'!$C$10:$N$10,'価額'!C19:N19)</f>
        <v>0.5041465388718303</v>
      </c>
      <c r="J18">
        <f>CORREL('価額'!$C$11:$N$11,'価額'!C19:N19)</f>
        <v>0.5039092755952931</v>
      </c>
      <c r="K18">
        <f>CORREL('価額'!$C$12:$N$12,'価額'!C19:N19)</f>
        <v>0.45980595957695874</v>
      </c>
      <c r="L18">
        <f>CORREL('価額'!$C$13:$N$13,'価額'!C19:N19)</f>
        <v>0.560920659961042</v>
      </c>
      <c r="M18">
        <f>CORREL('価額'!$C$14:$N$14,'価額'!C19:N19)</f>
        <v>0.2569491550640257</v>
      </c>
      <c r="N18">
        <f>CORREL('価額'!$C$15:$N$15,'価額'!C19:N19)</f>
        <v>0.42302121898596834</v>
      </c>
      <c r="O18">
        <f>CORREL('価額'!$C$16:$N$16,'価額'!C19:N19)</f>
        <v>0.07280083797857789</v>
      </c>
      <c r="P18">
        <f>CORREL('価額'!$C$17:$N$17,'価額'!$C$21:$N$21)</f>
        <v>-0.24037359014040988</v>
      </c>
      <c r="Q18">
        <f>CORREL('価額'!$C$18:$N$18,'価額'!C19:N19)</f>
        <v>-0.2516549340212767</v>
      </c>
    </row>
    <row r="19" spans="1:18" ht="30" customHeight="1">
      <c r="A19" s="53">
        <v>18</v>
      </c>
      <c r="B19">
        <f>CORREL('価額'!$C$3:$N$3,'価額'!C20:N20)</f>
        <v>0.34728269905156506</v>
      </c>
      <c r="C19">
        <f>CORREL('価額'!$C$4:$N$4,'価額'!C20:N20)</f>
        <v>0.8062345118872409</v>
      </c>
      <c r="D19">
        <f>CORREL('価額'!$C$5:$N$5,'価額'!C20:N20)</f>
        <v>0.5270250213840468</v>
      </c>
      <c r="E19">
        <f>CORREL('価額'!$C$6:$N$6,'価額'!C20:N20)</f>
        <v>0.09494392676861184</v>
      </c>
      <c r="F19">
        <f>CORREL('価額'!$C$7:$N$7,'価額'!C20:N20)</f>
        <v>0.4075297645980898</v>
      </c>
      <c r="G19">
        <f>CORREL('価額'!$C$8:$N$8,'価額'!C20:N20)</f>
        <v>0.427765084520128</v>
      </c>
      <c r="H19">
        <f>CORREL('価額'!$C$9:$N$9,'価額'!C20:N20)</f>
        <v>0.36366712206110763</v>
      </c>
      <c r="I19">
        <f>CORREL('価額'!$C$10:$N$10,'価額'!C20:N20)</f>
        <v>0.17220611021336146</v>
      </c>
      <c r="J19">
        <f>CORREL('価額'!$C$11:$N$11,'価額'!C20:N20)</f>
        <v>0.15544097398671167</v>
      </c>
      <c r="K19">
        <f>CORREL('価額'!$C$12:$N$12,'価額'!C20:N20)</f>
        <v>0.03752257410323751</v>
      </c>
      <c r="L19">
        <f>CORREL('価額'!$C$13:$N$13,'価額'!C20:N20)</f>
        <v>0.2939529623343351</v>
      </c>
      <c r="M19">
        <f>CORREL('価額'!$C$14:$N$14,'価額'!C20:N20)</f>
        <v>0.15513930927128508</v>
      </c>
      <c r="N19">
        <f>CORREL('価額'!$C$15:$N$15,'価額'!C20:N20)</f>
        <v>0.09613659147823447</v>
      </c>
      <c r="O19">
        <f>CORREL('価額'!$C$16:$N$16,'価額'!C20:N20)</f>
        <v>-0.14417425544474366</v>
      </c>
      <c r="P19">
        <f>CORREL('価額'!$C$17:$N$17,'価額'!$C$21:$N$21)</f>
        <v>-0.24037359014040988</v>
      </c>
      <c r="Q19">
        <f>CORREL('価額'!$C$18:$N$18,'価額'!C20:N20)</f>
        <v>-0.045557353738236384</v>
      </c>
      <c r="R19">
        <f>CORREL('価額'!$C$19:$N$19,'価額'!C20:N20)</f>
        <v>0.4378974142571395</v>
      </c>
    </row>
    <row r="20" spans="1:19" ht="30" customHeight="1">
      <c r="A20" s="10">
        <v>19</v>
      </c>
      <c r="B20">
        <f>CORREL('価額'!$C$3:$N$3,'価額'!C21:N21)</f>
        <v>0.010564207082503385</v>
      </c>
      <c r="C20">
        <f>CORREL('価額'!$C$4:$N$4,'価額'!C21:N21)</f>
        <v>-0.008464965402156036</v>
      </c>
      <c r="D20">
        <f>CORREL('価額'!$C$5:$N$5,'価額'!C21:N21)</f>
        <v>-0.27678716831164973</v>
      </c>
      <c r="E20">
        <f>CORREL('価額'!$C$6:$N$6,'価額'!C21:N21)</f>
        <v>0.6166117844365777</v>
      </c>
      <c r="F20">
        <f>CORREL('価額'!$C$7:$N$7,'価額'!C21:N21)</f>
        <v>0.5620363067566337</v>
      </c>
      <c r="G20">
        <f>CORREL('価額'!$C$8:$N$8,'価額'!C21:N21)</f>
        <v>0.3916498118629144</v>
      </c>
      <c r="H20">
        <f>CORREL('価額'!$C$9:$N$9,'価額'!$C$21:$N$21)</f>
        <v>0.1761227577100061</v>
      </c>
      <c r="I20">
        <f>CORREL('価額'!$C$10:$N$10,'価額'!C21:N21)</f>
        <v>0.4689567530330225</v>
      </c>
      <c r="J20">
        <f>CORREL('価額'!$C$11:$N$11,'価額'!C21:N21)</f>
        <v>0.24753073623225924</v>
      </c>
      <c r="K20">
        <f>CORREL('価額'!$C$12:$N$12,'価額'!C21:N21)</f>
        <v>0.78119174202205</v>
      </c>
      <c r="L20">
        <f>CORREL('価額'!$C$13:$N$13,'価額'!C21:N21)</f>
        <v>0.6015330512106002</v>
      </c>
      <c r="M20">
        <f>CORREL('価額'!$C$14:$N$14,'価額'!C21:N21)</f>
        <v>0.541623163730987</v>
      </c>
      <c r="N20">
        <f>CORREL('価額'!$C$15:$N$15,'価額'!C21:N21)</f>
        <v>0.6057173659935581</v>
      </c>
      <c r="O20">
        <f>CORREL('価額'!$C$16:$N$16,'価額'!C21:N21)</f>
        <v>0.44133364683268306</v>
      </c>
      <c r="P20">
        <f>CORREL('価額'!$C$17:$N$17,'価額'!$C$21:$N$21)</f>
        <v>-0.24037359014040988</v>
      </c>
      <c r="Q20">
        <f>CORREL('価額'!$C$18:$N$18,'価額'!C21:N21)</f>
        <v>0.34424246314657386</v>
      </c>
      <c r="R20">
        <f>CORREL('価額'!$C$19:$N$19,'価額'!C21:N21)</f>
        <v>0.008984276280432482</v>
      </c>
      <c r="S20">
        <f>CORREL('価額'!$C$20:$N$20,'価額'!$C$21:$N$21)</f>
        <v>-0.3433444759754949</v>
      </c>
    </row>
    <row r="21" ht="30" customHeight="1" thickBot="1"/>
    <row r="22" spans="1:20" ht="30" customHeight="1">
      <c r="A22" s="52"/>
      <c r="B22" s="52" t="s">
        <v>44</v>
      </c>
      <c r="C22" s="52" t="s">
        <v>45</v>
      </c>
      <c r="D22" s="52" t="s">
        <v>46</v>
      </c>
      <c r="E22" s="52" t="s">
        <v>47</v>
      </c>
      <c r="F22" s="52" t="s">
        <v>48</v>
      </c>
      <c r="G22" s="52" t="s">
        <v>49</v>
      </c>
      <c r="H22" s="52" t="s">
        <v>50</v>
      </c>
      <c r="I22" s="52" t="s">
        <v>51</v>
      </c>
      <c r="J22" s="52" t="s">
        <v>52</v>
      </c>
      <c r="K22" s="52" t="s">
        <v>53</v>
      </c>
      <c r="L22" s="52" t="s">
        <v>54</v>
      </c>
      <c r="M22" s="52" t="s">
        <v>55</v>
      </c>
      <c r="N22" s="52" t="s">
        <v>56</v>
      </c>
      <c r="O22" s="52" t="s">
        <v>57</v>
      </c>
      <c r="P22" s="52" t="s">
        <v>58</v>
      </c>
      <c r="Q22" s="52" t="s">
        <v>59</v>
      </c>
      <c r="R22" s="52" t="s">
        <v>60</v>
      </c>
      <c r="S22" s="52" t="s">
        <v>61</v>
      </c>
      <c r="T22" s="52" t="s">
        <v>62</v>
      </c>
    </row>
    <row r="23" spans="1:20" ht="30" customHeight="1">
      <c r="A23" s="50" t="s">
        <v>44</v>
      </c>
      <c r="B23" s="50">
        <v>1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30" customHeight="1">
      <c r="A24" s="50" t="s">
        <v>45</v>
      </c>
      <c r="B24" s="50">
        <v>0.11284531089154064</v>
      </c>
      <c r="C24" s="50">
        <v>1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30" customHeight="1">
      <c r="A25" s="50" t="s">
        <v>46</v>
      </c>
      <c r="B25" s="50">
        <v>0.8897552771451844</v>
      </c>
      <c r="C25" s="50">
        <v>0.2230086099968327</v>
      </c>
      <c r="D25" s="50">
        <v>1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</row>
    <row r="26" spans="1:20" ht="30" customHeight="1">
      <c r="A26" s="50" t="s">
        <v>47</v>
      </c>
      <c r="B26" s="50">
        <v>0.2542098746201482</v>
      </c>
      <c r="C26" s="50">
        <v>0.4782166732835524</v>
      </c>
      <c r="D26" s="50">
        <v>0.14210727810481558</v>
      </c>
      <c r="E26" s="50">
        <v>1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</row>
    <row r="27" spans="1:20" ht="30" customHeight="1">
      <c r="A27" s="50" t="s">
        <v>48</v>
      </c>
      <c r="B27" s="50">
        <v>0.25903198521558946</v>
      </c>
      <c r="C27" s="50">
        <v>0.7213166863747149</v>
      </c>
      <c r="D27" s="50">
        <v>0.1356888537700778</v>
      </c>
      <c r="E27" s="50">
        <v>0.8429596384495546</v>
      </c>
      <c r="F27" s="50">
        <v>1</v>
      </c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</row>
    <row r="28" spans="1:20" ht="30" customHeight="1">
      <c r="A28" s="50" t="s">
        <v>49</v>
      </c>
      <c r="B28" s="50">
        <v>0.5095867725369347</v>
      </c>
      <c r="C28" s="50">
        <v>0.6518313221958907</v>
      </c>
      <c r="D28" s="50">
        <v>0.4767715719396814</v>
      </c>
      <c r="E28" s="50">
        <v>0.8489263353082441</v>
      </c>
      <c r="F28" s="50">
        <v>0.8488584374611698</v>
      </c>
      <c r="G28" s="50">
        <v>1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</row>
    <row r="29" spans="1:20" ht="30" customHeight="1">
      <c r="A29" s="50" t="s">
        <v>50</v>
      </c>
      <c r="B29" s="50">
        <v>0.3376166798583589</v>
      </c>
      <c r="C29" s="50">
        <v>0.63993671014376</v>
      </c>
      <c r="D29" s="50">
        <v>0.36687902713098064</v>
      </c>
      <c r="E29" s="50">
        <v>0.713379500128846</v>
      </c>
      <c r="F29" s="50">
        <v>0.5586483293906926</v>
      </c>
      <c r="G29" s="50">
        <v>0.7813594108089073</v>
      </c>
      <c r="H29" s="50">
        <v>1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</row>
    <row r="30" spans="1:20" ht="30" customHeight="1">
      <c r="A30" s="50" t="s">
        <v>51</v>
      </c>
      <c r="B30" s="50">
        <v>-0.14701904421049855</v>
      </c>
      <c r="C30" s="50">
        <v>0.47687392934971506</v>
      </c>
      <c r="D30" s="50">
        <v>-0.12417687078948586</v>
      </c>
      <c r="E30" s="50">
        <v>0.6972871990009094</v>
      </c>
      <c r="F30" s="50">
        <v>0.7755595916163452</v>
      </c>
      <c r="G30" s="50">
        <v>0.589699728068135</v>
      </c>
      <c r="H30" s="50">
        <v>0.23410550748538572</v>
      </c>
      <c r="I30" s="50">
        <v>1</v>
      </c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</row>
    <row r="31" spans="1:20" ht="30" customHeight="1">
      <c r="A31" s="50" t="s">
        <v>52</v>
      </c>
      <c r="B31" s="50">
        <v>0.16136707387466234</v>
      </c>
      <c r="C31" s="50">
        <v>0.2645579674085283</v>
      </c>
      <c r="D31" s="50">
        <v>-0.06928008793034184</v>
      </c>
      <c r="E31" s="50">
        <v>0.3064544162343335</v>
      </c>
      <c r="F31" s="50">
        <v>0.4923072463353139</v>
      </c>
      <c r="G31" s="50">
        <v>0.3582847679615247</v>
      </c>
      <c r="H31" s="50">
        <v>0.048843714012255804</v>
      </c>
      <c r="I31" s="50">
        <v>0.16861666452053956</v>
      </c>
      <c r="J31" s="50">
        <v>1</v>
      </c>
      <c r="K31" s="50"/>
      <c r="L31" s="50"/>
      <c r="M31" s="50"/>
      <c r="N31" s="50"/>
      <c r="O31" s="50"/>
      <c r="P31" s="50"/>
      <c r="Q31" s="50"/>
      <c r="R31" s="50"/>
      <c r="S31" s="50"/>
      <c r="T31" s="50"/>
    </row>
    <row r="32" spans="1:20" ht="30" customHeight="1">
      <c r="A32" s="50" t="s">
        <v>53</v>
      </c>
      <c r="B32" s="50">
        <v>0.1340296867767861</v>
      </c>
      <c r="C32" s="50">
        <v>0.36873585149282706</v>
      </c>
      <c r="D32" s="50">
        <v>-0.15741179703432304</v>
      </c>
      <c r="E32" s="50">
        <v>0.6130367910526485</v>
      </c>
      <c r="F32" s="50">
        <v>0.7794186987492419</v>
      </c>
      <c r="G32" s="50">
        <v>0.5574466089270123</v>
      </c>
      <c r="H32" s="50">
        <v>0.2576584034736196</v>
      </c>
      <c r="I32" s="50">
        <v>0.45385095231181233</v>
      </c>
      <c r="J32" s="50">
        <v>0.7247796348922705</v>
      </c>
      <c r="K32" s="50">
        <v>1</v>
      </c>
      <c r="L32" s="50"/>
      <c r="M32" s="50"/>
      <c r="N32" s="50"/>
      <c r="O32" s="50"/>
      <c r="P32" s="50"/>
      <c r="Q32" s="50"/>
      <c r="R32" s="50"/>
      <c r="S32" s="50"/>
      <c r="T32" s="50"/>
    </row>
    <row r="33" spans="1:20" ht="30" customHeight="1">
      <c r="A33" s="50" t="s">
        <v>54</v>
      </c>
      <c r="B33" s="50">
        <v>0.40521850545957894</v>
      </c>
      <c r="C33" s="50">
        <v>0.49232900910806854</v>
      </c>
      <c r="D33" s="50">
        <v>0.19052564053692553</v>
      </c>
      <c r="E33" s="50">
        <v>0.716705746569664</v>
      </c>
      <c r="F33" s="50">
        <v>0.8853439605233047</v>
      </c>
      <c r="G33" s="50">
        <v>0.6854846503398139</v>
      </c>
      <c r="H33" s="50">
        <v>0.3396026801581992</v>
      </c>
      <c r="I33" s="50">
        <v>0.5778769695676607</v>
      </c>
      <c r="J33" s="50">
        <v>0.5593816073116556</v>
      </c>
      <c r="K33" s="50">
        <v>0.8112665721572269</v>
      </c>
      <c r="L33" s="50">
        <v>1</v>
      </c>
      <c r="M33" s="50"/>
      <c r="N33" s="50"/>
      <c r="O33" s="50"/>
      <c r="P33" s="50"/>
      <c r="Q33" s="50"/>
      <c r="R33" s="50"/>
      <c r="S33" s="50"/>
      <c r="T33" s="50"/>
    </row>
    <row r="34" spans="1:20" ht="30" customHeight="1">
      <c r="A34" s="50" t="s">
        <v>55</v>
      </c>
      <c r="B34" s="50">
        <v>0.538216276280118</v>
      </c>
      <c r="C34" s="50">
        <v>0.30285731250877324</v>
      </c>
      <c r="D34" s="50">
        <v>0.37301430449946005</v>
      </c>
      <c r="E34" s="50">
        <v>0.74789130417848</v>
      </c>
      <c r="F34" s="50">
        <v>0.6510318378318234</v>
      </c>
      <c r="G34" s="50">
        <v>0.7428751807334711</v>
      </c>
      <c r="H34" s="50">
        <v>0.5747819770356256</v>
      </c>
      <c r="I34" s="50">
        <v>0.3053462589281856</v>
      </c>
      <c r="J34" s="50">
        <v>0.4901050885397748</v>
      </c>
      <c r="K34" s="50">
        <v>0.6431073421902455</v>
      </c>
      <c r="L34" s="50">
        <v>0.5894670107655858</v>
      </c>
      <c r="M34" s="50">
        <v>1</v>
      </c>
      <c r="N34" s="50"/>
      <c r="O34" s="50"/>
      <c r="P34" s="50"/>
      <c r="Q34" s="50"/>
      <c r="R34" s="50"/>
      <c r="S34" s="50"/>
      <c r="T34" s="50"/>
    </row>
    <row r="35" spans="1:20" ht="30" customHeight="1">
      <c r="A35" s="50" t="s">
        <v>56</v>
      </c>
      <c r="B35" s="50">
        <v>0.05829875257007868</v>
      </c>
      <c r="C35" s="50">
        <v>0.4267605806404565</v>
      </c>
      <c r="D35" s="50">
        <v>-0.1757616574604073</v>
      </c>
      <c r="E35" s="50">
        <v>0.4752232056625247</v>
      </c>
      <c r="F35" s="50">
        <v>0.6147027525410809</v>
      </c>
      <c r="G35" s="50">
        <v>0.3429842065253137</v>
      </c>
      <c r="H35" s="50">
        <v>0.20281613932421447</v>
      </c>
      <c r="I35" s="50">
        <v>0.4099314208438221</v>
      </c>
      <c r="J35" s="50">
        <v>0.31052073527012286</v>
      </c>
      <c r="K35" s="50">
        <v>0.695356971319766</v>
      </c>
      <c r="L35" s="50">
        <v>0.5479175654380998</v>
      </c>
      <c r="M35" s="50">
        <v>0.4095253410018581</v>
      </c>
      <c r="N35" s="50">
        <v>1</v>
      </c>
      <c r="O35" s="50"/>
      <c r="P35" s="50"/>
      <c r="Q35" s="50"/>
      <c r="R35" s="50"/>
      <c r="S35" s="50"/>
      <c r="T35" s="50"/>
    </row>
    <row r="36" spans="1:20" ht="30" customHeight="1">
      <c r="A36" s="50" t="s">
        <v>57</v>
      </c>
      <c r="B36" s="50">
        <v>0.011740254820742056</v>
      </c>
      <c r="C36" s="50">
        <v>-0.04699648276751058</v>
      </c>
      <c r="D36" s="50">
        <v>-0.3594615651746814</v>
      </c>
      <c r="E36" s="50">
        <v>-0.07936970924905612</v>
      </c>
      <c r="F36" s="50">
        <v>0.1231180968846998</v>
      </c>
      <c r="G36" s="50">
        <v>-0.12349714659690761</v>
      </c>
      <c r="H36" s="50">
        <v>-0.1959427563908615</v>
      </c>
      <c r="I36" s="50">
        <v>-0.21562095170194895</v>
      </c>
      <c r="J36" s="50">
        <v>0.4955994031867753</v>
      </c>
      <c r="K36" s="50">
        <v>0.5892268269254227</v>
      </c>
      <c r="L36" s="50">
        <v>0.3025264526270788</v>
      </c>
      <c r="M36" s="50">
        <v>0.06562313201190732</v>
      </c>
      <c r="N36" s="50">
        <v>0.5791737251150253</v>
      </c>
      <c r="O36" s="50">
        <v>1</v>
      </c>
      <c r="P36" s="50"/>
      <c r="Q36" s="50"/>
      <c r="R36" s="50"/>
      <c r="S36" s="50"/>
      <c r="T36" s="50"/>
    </row>
    <row r="37" spans="1:20" ht="30" customHeight="1">
      <c r="A37" s="50" t="s">
        <v>58</v>
      </c>
      <c r="B37" s="50">
        <v>0.2173599575987284</v>
      </c>
      <c r="C37" s="50">
        <v>0.716042810158311</v>
      </c>
      <c r="D37" s="50">
        <v>0.4147909127140865</v>
      </c>
      <c r="E37" s="50">
        <v>0.27201630268557714</v>
      </c>
      <c r="F37" s="50">
        <v>0.5398429577327418</v>
      </c>
      <c r="G37" s="50">
        <v>0.5756465490184033</v>
      </c>
      <c r="H37" s="50">
        <v>0.316896667729184</v>
      </c>
      <c r="I37" s="50">
        <v>0.5540468797698708</v>
      </c>
      <c r="J37" s="50">
        <v>0.15809924870127193</v>
      </c>
      <c r="K37" s="50">
        <v>0.047202846576090175</v>
      </c>
      <c r="L37" s="50">
        <v>0.35336552001367566</v>
      </c>
      <c r="M37" s="50">
        <v>0.10129554597546513</v>
      </c>
      <c r="N37" s="50">
        <v>-0.04824769253077858</v>
      </c>
      <c r="O37" s="50">
        <v>-0.3752299352724636</v>
      </c>
      <c r="P37" s="50">
        <v>1</v>
      </c>
      <c r="Q37" s="50"/>
      <c r="R37" s="50"/>
      <c r="S37" s="50"/>
      <c r="T37" s="50"/>
    </row>
    <row r="38" spans="1:20" ht="30" customHeight="1">
      <c r="A38" s="50" t="s">
        <v>59</v>
      </c>
      <c r="B38" s="50">
        <v>0.37513746515217233</v>
      </c>
      <c r="C38" s="50">
        <v>-0.10399219740210597</v>
      </c>
      <c r="D38" s="50">
        <v>0.2651005244301007</v>
      </c>
      <c r="E38" s="50">
        <v>0.09807759829506177</v>
      </c>
      <c r="F38" s="50">
        <v>-0.0011162196785108505</v>
      </c>
      <c r="G38" s="50">
        <v>0.06889061516260366</v>
      </c>
      <c r="H38" s="50">
        <v>0.018941506480104557</v>
      </c>
      <c r="I38" s="50">
        <v>-0.227415609585028</v>
      </c>
      <c r="J38" s="50">
        <v>0.011259996731771416</v>
      </c>
      <c r="K38" s="50">
        <v>0.2302778446278221</v>
      </c>
      <c r="L38" s="50">
        <v>0.2637984722726867</v>
      </c>
      <c r="M38" s="50">
        <v>0.17738001814490156</v>
      </c>
      <c r="N38" s="50">
        <v>0.32527620871904434</v>
      </c>
      <c r="O38" s="50">
        <v>0.40383105585893037</v>
      </c>
      <c r="P38" s="50">
        <v>-0.33116020039105726</v>
      </c>
      <c r="Q38" s="50">
        <v>1</v>
      </c>
      <c r="R38" s="50"/>
      <c r="S38" s="50"/>
      <c r="T38" s="50"/>
    </row>
    <row r="39" spans="1:20" ht="30" customHeight="1">
      <c r="A39" s="50" t="s">
        <v>60</v>
      </c>
      <c r="B39" s="50">
        <v>0.17228784599636834</v>
      </c>
      <c r="C39" s="50">
        <v>0.7451517302287309</v>
      </c>
      <c r="D39" s="50">
        <v>0.12657036790617246</v>
      </c>
      <c r="E39" s="50">
        <v>0.5149689988753968</v>
      </c>
      <c r="F39" s="50">
        <v>0.7212751949611713</v>
      </c>
      <c r="G39" s="50">
        <v>0.6379431950012032</v>
      </c>
      <c r="H39" s="50">
        <v>0.47704368316762935</v>
      </c>
      <c r="I39" s="50">
        <v>0.5041465388718303</v>
      </c>
      <c r="J39" s="50">
        <v>0.5039092755952931</v>
      </c>
      <c r="K39" s="50">
        <v>0.45980595957695874</v>
      </c>
      <c r="L39" s="50">
        <v>0.560920659961042</v>
      </c>
      <c r="M39" s="50">
        <v>0.2569491550640257</v>
      </c>
      <c r="N39" s="50">
        <v>0.42302121898596834</v>
      </c>
      <c r="O39" s="50">
        <v>0.07280083797857789</v>
      </c>
      <c r="P39" s="50">
        <v>0.5761387431786761</v>
      </c>
      <c r="Q39" s="50">
        <v>-0.2516549340212767</v>
      </c>
      <c r="R39" s="50">
        <v>1</v>
      </c>
      <c r="S39" s="50"/>
      <c r="T39" s="50"/>
    </row>
    <row r="40" spans="1:20" ht="30" customHeight="1">
      <c r="A40" s="50" t="s">
        <v>61</v>
      </c>
      <c r="B40" s="50">
        <v>0.34728269905156506</v>
      </c>
      <c r="C40" s="50">
        <v>0.8062345118872409</v>
      </c>
      <c r="D40" s="50">
        <v>0.5270250213840468</v>
      </c>
      <c r="E40" s="50">
        <v>0.09494392676861184</v>
      </c>
      <c r="F40" s="50">
        <v>0.4075297645980898</v>
      </c>
      <c r="G40" s="50">
        <v>0.427765084520128</v>
      </c>
      <c r="H40" s="50">
        <v>0.36366712206110763</v>
      </c>
      <c r="I40" s="50">
        <v>0.17220611021336146</v>
      </c>
      <c r="J40" s="50">
        <v>0.15544097398671167</v>
      </c>
      <c r="K40" s="50">
        <v>0.03752257410323751</v>
      </c>
      <c r="L40" s="50">
        <v>0.2939529623343351</v>
      </c>
      <c r="M40" s="50">
        <v>0.15513930927128508</v>
      </c>
      <c r="N40" s="50">
        <v>0.09613659147823447</v>
      </c>
      <c r="O40" s="50">
        <v>-0.14417425544474366</v>
      </c>
      <c r="P40" s="50">
        <v>0.8083552896727519</v>
      </c>
      <c r="Q40" s="50">
        <v>-0.045557353738236384</v>
      </c>
      <c r="R40" s="50">
        <v>0.4378974142571395</v>
      </c>
      <c r="S40" s="50">
        <v>1</v>
      </c>
      <c r="T40" s="50"/>
    </row>
    <row r="41" spans="1:20" ht="30" customHeight="1" thickBot="1">
      <c r="A41" s="51" t="s">
        <v>62</v>
      </c>
      <c r="B41" s="51">
        <v>0.010564207082503385</v>
      </c>
      <c r="C41" s="51">
        <v>-0.008464965402156036</v>
      </c>
      <c r="D41" s="51">
        <v>-0.27678716831164973</v>
      </c>
      <c r="E41" s="51">
        <v>0.6166117844365777</v>
      </c>
      <c r="F41" s="51">
        <v>0.5620363067566337</v>
      </c>
      <c r="G41" s="51">
        <v>0.3916498118629144</v>
      </c>
      <c r="H41" s="51">
        <v>0.1761227577100061</v>
      </c>
      <c r="I41" s="51">
        <v>0.4689567530330225</v>
      </c>
      <c r="J41" s="51">
        <v>0.24753073623225924</v>
      </c>
      <c r="K41" s="51">
        <v>0.78119174202205</v>
      </c>
      <c r="L41" s="51">
        <v>0.6015330512106002</v>
      </c>
      <c r="M41" s="51">
        <v>0.541623163730987</v>
      </c>
      <c r="N41" s="51">
        <v>0.6057173659935581</v>
      </c>
      <c r="O41" s="51">
        <v>0.44133364683268306</v>
      </c>
      <c r="P41" s="51">
        <v>-0.24037359014040988</v>
      </c>
      <c r="Q41" s="51">
        <v>0.34424246314657386</v>
      </c>
      <c r="R41" s="51">
        <v>0.008984276280432482</v>
      </c>
      <c r="S41" s="51">
        <v>-0.3433444759754949</v>
      </c>
      <c r="T41" s="51">
        <v>1</v>
      </c>
    </row>
  </sheetData>
  <conditionalFormatting sqref="F2 H2 G2:G3 G5:G20 B2:E20 F4:F20 H6:H20 I2:M20 N20:S20 N19:R19 N18:Q18 P17 N16:O17 N2:N15">
    <cfRule type="cellIs" priority="1" dxfId="0" operator="greaterThan" stopIfTrue="1">
      <formula>0.8</formula>
    </cfRule>
    <cfRule type="cellIs" priority="2" dxfId="1" operator="between" stopIfTrue="1">
      <formula>0.2</formula>
      <formula>0</formula>
    </cfRule>
    <cfRule type="cellIs" priority="3" dxfId="2" operator="lessThanOrEqual" stopIfTrue="1">
      <formula>0</formula>
    </cfRule>
  </conditionalFormatting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C13" sqref="C13"/>
    </sheetView>
  </sheetViews>
  <sheetFormatPr defaultColWidth="9.00390625" defaultRowHeight="13.5"/>
  <cols>
    <col min="1" max="3" width="9.00390625" style="22" customWidth="1"/>
    <col min="4" max="4" width="6.875" style="22" bestFit="1" customWidth="1"/>
    <col min="5" max="16384" width="9.00390625" style="22" customWidth="1"/>
  </cols>
  <sheetData>
    <row r="1" spans="2:3" ht="13.5">
      <c r="B1" s="22" t="s">
        <v>27</v>
      </c>
      <c r="C1" s="22" t="s">
        <v>28</v>
      </c>
    </row>
    <row r="2" spans="1:12" ht="13.5">
      <c r="A2" s="23">
        <f>'組み換え'!B16</f>
        <v>2</v>
      </c>
      <c r="B2" s="24">
        <f>'組み換え'!D16</f>
        <v>0.03806215013274043</v>
      </c>
      <c r="C2" s="25">
        <f>'組み換え'!E16</f>
        <v>0.04</v>
      </c>
      <c r="D2" s="24"/>
      <c r="L2" s="25"/>
    </row>
    <row r="3" spans="1:4" ht="13.5">
      <c r="A3" s="23">
        <f>'組み換え'!B17</f>
        <v>5</v>
      </c>
      <c r="B3" s="24">
        <f>'組み換え'!D17</f>
        <v>0.020095793318277065</v>
      </c>
      <c r="C3" s="25">
        <f>'組み換え'!E17</f>
        <v>0.03175</v>
      </c>
      <c r="D3" s="24"/>
    </row>
    <row r="4" spans="1:4" ht="13.5">
      <c r="A4" s="23">
        <f>'組み換え'!B18</f>
        <v>15</v>
      </c>
      <c r="B4" s="24">
        <f>'組み換え'!D18</f>
        <v>0.026461378374048192</v>
      </c>
      <c r="C4" s="25">
        <f>'組み換え'!E18</f>
        <v>0.01925</v>
      </c>
      <c r="D4" s="24"/>
    </row>
    <row r="5" spans="1:4" ht="13.5">
      <c r="A5" s="23">
        <f>'組み換え'!B19</f>
        <v>19</v>
      </c>
      <c r="B5" s="24">
        <f>'組み換え'!D19</f>
        <v>0.03329437116863979</v>
      </c>
      <c r="C5" s="25">
        <f>'組み換え'!E19</f>
        <v>0.06716666666666667</v>
      </c>
      <c r="D5" s="24"/>
    </row>
    <row r="6" spans="1:4" ht="13.5">
      <c r="A6" s="23">
        <f>'組み換え'!B20</f>
        <v>9</v>
      </c>
      <c r="B6" s="24">
        <f>'組み換え'!D20</f>
        <v>0.014950423121609355</v>
      </c>
      <c r="C6" s="25">
        <f>'組み換え'!E20</f>
        <v>0.04033333333333333</v>
      </c>
      <c r="D6" s="24"/>
    </row>
    <row r="7" spans="1:4" ht="13.5">
      <c r="A7" s="23">
        <f>'組み換え'!B21</f>
        <v>18</v>
      </c>
      <c r="B7" s="24">
        <f>'組み換え'!D21</f>
        <v>0.012726731590227594</v>
      </c>
      <c r="C7" s="25">
        <f>'組み換え'!E21</f>
        <v>0.009166666666666667</v>
      </c>
      <c r="D7" s="24"/>
    </row>
    <row r="8" spans="1:4" ht="13.5">
      <c r="A8" s="23">
        <f>'組み換え'!B22</f>
        <v>0</v>
      </c>
      <c r="B8" s="24" t="e">
        <f>'組み換え'!D22</f>
        <v>#N/A</v>
      </c>
      <c r="C8" s="25" t="e">
        <f>'組み換え'!E22</f>
        <v>#N/A</v>
      </c>
      <c r="D8" s="24"/>
    </row>
    <row r="9" spans="1:4" ht="13.5">
      <c r="A9" s="23">
        <f>'組み換え'!B23</f>
        <v>0</v>
      </c>
      <c r="B9" s="24" t="e">
        <f>'組み換え'!D23</f>
        <v>#N/A</v>
      </c>
      <c r="C9" s="25" t="e">
        <f>'組み換え'!E23</f>
        <v>#N/A</v>
      </c>
      <c r="D9" s="24"/>
    </row>
    <row r="10" spans="1:4" ht="13.5">
      <c r="A10" s="23">
        <f>'組み換え'!B24</f>
        <v>0</v>
      </c>
      <c r="B10" s="24" t="e">
        <f>'組み換え'!D24</f>
        <v>#N/A</v>
      </c>
      <c r="C10" s="25" t="e">
        <f>'組み換え'!E24</f>
        <v>#N/A</v>
      </c>
      <c r="D10" s="24"/>
    </row>
    <row r="11" spans="1:3" ht="13.5">
      <c r="A11" s="23">
        <f>'組み換え'!B25</f>
        <v>0</v>
      </c>
      <c r="B11" s="24" t="e">
        <f>'組み換え'!D25</f>
        <v>#N/A</v>
      </c>
      <c r="C11" s="25" t="e">
        <f>'組み換え'!E25</f>
        <v>#N/A</v>
      </c>
    </row>
    <row r="12" spans="1:3" ht="13.5">
      <c r="A12" s="29" t="s">
        <v>31</v>
      </c>
      <c r="B12" s="30">
        <f>'組み換え'!C4</f>
        <v>0.016630721225595176</v>
      </c>
      <c r="C12" s="30">
        <f>'組み換え'!C3</f>
        <v>0.033016611926473205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dcterms:created xsi:type="dcterms:W3CDTF">2007-08-10T01:58:08Z</dcterms:created>
  <dcterms:modified xsi:type="dcterms:W3CDTF">2007-08-11T02:30:09Z</dcterms:modified>
  <cp:category/>
  <cp:version/>
  <cp:contentType/>
  <cp:contentStatus/>
</cp:coreProperties>
</file>